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 Muñoz\Desktop\Capaco\COMISION VIVIENDAS\MUVH\CHE ROGA PORA\ESTUDIO ECONOMICO\ULTIMOS 13-12-23\2024\a presentar\AFD\Nueva panilla\"/>
    </mc:Choice>
  </mc:AlternateContent>
  <bookViews>
    <workbookView xWindow="0" yWindow="0" windowWidth="28800" windowHeight="11835" tabRatio="853"/>
  </bookViews>
  <sheets>
    <sheet name="1- DATOS DEL PROYECTO" sheetId="67" r:id="rId1"/>
    <sheet name="2- INFRAESTRUCTURA" sheetId="62" r:id="rId2"/>
    <sheet name="3- INDIRECTOS Y COSTOS  ADM " sheetId="64" r:id="rId3"/>
    <sheet name="4-COSTOS DE TRANS Y FIDUCIA" sheetId="97" r:id="rId4"/>
    <sheet name="5- COSTO FINANCIERO AFD" sheetId="116" r:id="rId5"/>
    <sheet name="6-CUADRO RESUMEN " sheetId="38" r:id="rId6"/>
  </sheets>
  <definedNames>
    <definedName name="__R" localSheetId="4">#REF!</definedName>
    <definedName name="__R">#REF!</definedName>
    <definedName name="_1Sin_nombre" localSheetId="4">#REF!</definedName>
    <definedName name="_1Sin_nombre">#REF!</definedName>
    <definedName name="_62" localSheetId="4" hidden="1">#REF!</definedName>
    <definedName name="_62" hidden="1">#REF!</definedName>
    <definedName name="_63" localSheetId="4" hidden="1">#REF!</definedName>
    <definedName name="_63" hidden="1">#REF!</definedName>
    <definedName name="_64" localSheetId="4" hidden="1">#REF!</definedName>
    <definedName name="_64" hidden="1">#REF!</definedName>
    <definedName name="_65" localSheetId="4" hidden="1">#REF!</definedName>
    <definedName name="_65" hidden="1">#REF!</definedName>
    <definedName name="_bas2" localSheetId="4">#REF!</definedName>
    <definedName name="_bas2">#REF!</definedName>
    <definedName name="_cap20" localSheetId="4">#REF!</definedName>
    <definedName name="_cap20">#REF!</definedName>
    <definedName name="_COPIA" localSheetId="4" hidden="1">#REF!</definedName>
    <definedName name="_COPIA" hidden="1">#REF!</definedName>
    <definedName name="_Fill" localSheetId="4" hidden="1">#REF!</definedName>
    <definedName name="_Fill" hidden="1">#REF!</definedName>
    <definedName name="_hor110" localSheetId="4">#REF!</definedName>
    <definedName name="_hor110">#REF!</definedName>
    <definedName name="_hor150" localSheetId="4">#REF!</definedName>
    <definedName name="_hor150">#REF!</definedName>
    <definedName name="_hor90" localSheetId="4">#REF!</definedName>
    <definedName name="_hor90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mc800" localSheetId="4">#REF!</definedName>
    <definedName name="_mc800">#REF!</definedName>
    <definedName name="_Order1" hidden="1">0</definedName>
    <definedName name="_Order2" hidden="1">0</definedName>
    <definedName name="_R" localSheetId="4">#REF!</definedName>
    <definedName name="_R">#REF!</definedName>
    <definedName name="_Sa24" localSheetId="4">#REF!</definedName>
    <definedName name="_Sa24">#REF!</definedName>
    <definedName name="_Sort" localSheetId="4" hidden="1">#REF!</definedName>
    <definedName name="_Sort" hidden="1">#REF!</definedName>
    <definedName name="´pr" localSheetId="4">#REF!</definedName>
    <definedName name="´pr">#REF!</definedName>
    <definedName name="a" localSheetId="4">#REF!</definedName>
    <definedName name="a">#REF!</definedName>
    <definedName name="a_diluido" localSheetId="4">#REF!</definedName>
    <definedName name="a_diluido">#REF!</definedName>
    <definedName name="A_Util" localSheetId="4">#REF!</definedName>
    <definedName name="A_Util">#REF!</definedName>
    <definedName name="aa" localSheetId="4">#REF!</definedName>
    <definedName name="aa">#REF!</definedName>
    <definedName name="AAA" localSheetId="4">#REF!</definedName>
    <definedName name="AAA">#REF!</definedName>
    <definedName name="aaaaa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aa" localSheetId="4">#REF!</definedName>
    <definedName name="aaaaaaa">#REF!</definedName>
    <definedName name="aaEDIFICIOS" localSheetId="4">#REF!</definedName>
    <definedName name="aaEDIFICIOS">#REF!</definedName>
    <definedName name="abc" localSheetId="4">#REF!</definedName>
    <definedName name="abc">#REF!</definedName>
    <definedName name="acum_gs" localSheetId="4">#REF!</definedName>
    <definedName name="acum_gs">#REF!</definedName>
    <definedName name="acum_us" localSheetId="4">#REF!</definedName>
    <definedName name="acum_us">#REF!</definedName>
    <definedName name="ADITIVO_F" localSheetId="4">#REF!</definedName>
    <definedName name="ADITIVO_F">#REF!</definedName>
    <definedName name="ADITIVO_P" localSheetId="4">#REF!</definedName>
    <definedName name="ADITIVO_P">#REF!</definedName>
    <definedName name="Agua" localSheetId="4">#REF!</definedName>
    <definedName name="Agua">#REF!</definedName>
    <definedName name="AHISLACIONRAQUEL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l" localSheetId="4">#REF!</definedName>
    <definedName name="al">#REF!</definedName>
    <definedName name="ALAMBRADO" localSheetId="4">#REF!</definedName>
    <definedName name="ALAMBRADO">#REF!</definedName>
    <definedName name="alambre" localSheetId="4">#REF!</definedName>
    <definedName name="alambre">#REF!</definedName>
    <definedName name="ALAMBRE_F" localSheetId="4">#REF!</definedName>
    <definedName name="ALAMBRE_F">#REF!</definedName>
    <definedName name="ALAMBRE_P" localSheetId="4">#REF!</definedName>
    <definedName name="ALAMBRE_P">#REF!</definedName>
    <definedName name="Albañ" localSheetId="4">#REF!</definedName>
    <definedName name="Albañ">#REF!</definedName>
    <definedName name="ald" localSheetId="4">#REF!</definedName>
    <definedName name="ald">#REF!</definedName>
    <definedName name="alg" localSheetId="4">#REF!</definedName>
    <definedName name="alg">#REF!</definedName>
    <definedName name="alhd" localSheetId="4">#REF!</definedName>
    <definedName name="alhd">#REF!</definedName>
    <definedName name="alhg" localSheetId="4">#REF!</definedName>
    <definedName name="alhg">#REF!</definedName>
    <definedName name="Alm_neg" localSheetId="4">#REF!</definedName>
    <definedName name="Alm_neg">#REF!</definedName>
    <definedName name="Anailis" localSheetId="4">#REF!</definedName>
    <definedName name="Anailis">#REF!</definedName>
    <definedName name="analisis" localSheetId="4">#REF!</definedName>
    <definedName name="analisis">#REF!</definedName>
    <definedName name="Ancho_Alcantarilla" localSheetId="4">#REF!</definedName>
    <definedName name="Ancho_Alcantarilla">#REF!</definedName>
    <definedName name="ancho_calzada" localSheetId="4">#REF!</definedName>
    <definedName name="ancho_calzada">#REF!</definedName>
    <definedName name="Ancho_calzadaza" localSheetId="4">#REF!</definedName>
    <definedName name="Ancho_calzadaza">#REF!</definedName>
    <definedName name="ap" localSheetId="4">#REF!</definedName>
    <definedName name="ap">#REF!</definedName>
    <definedName name="ar" localSheetId="4">#REF!</definedName>
    <definedName name="ar">#REF!</definedName>
    <definedName name="Are_gor" localSheetId="4">#REF!</definedName>
    <definedName name="Are_gor">#REF!</definedName>
    <definedName name="Are_lav" localSheetId="4">#REF!</definedName>
    <definedName name="Are_lav">#REF!</definedName>
    <definedName name="_xlnm.Print_Area" localSheetId="0">'1- DATOS DEL PROYECTO'!$A$1:$M$63</definedName>
    <definedName name="_xlnm.Print_Area" localSheetId="1">'2- INFRAESTRUCTURA'!$A$1:$G$41</definedName>
    <definedName name="_xlnm.Print_Area" localSheetId="2">'3- INDIRECTOS Y COSTOS  ADM '!$A$1:$BN$38</definedName>
    <definedName name="_xlnm.Print_Area" localSheetId="4">'5- COSTO FINANCIERO AFD'!$B$1:$AQ$68</definedName>
    <definedName name="_xlnm.Print_Area" localSheetId="5">'6-CUADRO RESUMEN '!$A$1:$AH$76</definedName>
    <definedName name="_xlnm.Print_Area">#REF!</definedName>
    <definedName name="ARENA" localSheetId="4">#REF!</definedName>
    <definedName name="ARENA">#REF!</definedName>
    <definedName name="Arena_L" localSheetId="4">#REF!</definedName>
    <definedName name="Arena_L">#REF!</definedName>
    <definedName name="ARENA_P" localSheetId="4">#REF!</definedName>
    <definedName name="ARENA_P">#REF!</definedName>
    <definedName name="arenaC1" localSheetId="4">#REF!</definedName>
    <definedName name="arenaC1">#REF!</definedName>
    <definedName name="arenaC2" localSheetId="4">#REF!</definedName>
    <definedName name="arenaC2">#REF!</definedName>
    <definedName name="arenad" localSheetId="4">#REF!</definedName>
    <definedName name="arenad">#REF!</definedName>
    <definedName name="arenag" localSheetId="4">#REF!</definedName>
    <definedName name="arenag">#REF!</definedName>
    <definedName name="arenalav_gs" localSheetId="4">#REF!</definedName>
    <definedName name="arenalav_gs">#REF!</definedName>
    <definedName name="arr" localSheetId="4">#REF!</definedName>
    <definedName name="arr">#REF!</definedName>
    <definedName name="AS" localSheetId="4">#REF!</definedName>
    <definedName name="AS">#REF!</definedName>
    <definedName name="asdasdasd" localSheetId="4">#REF!</definedName>
    <definedName name="asdasdasd">#REF!</definedName>
    <definedName name="asf" localSheetId="4">#REF!</definedName>
    <definedName name="asf">#REF!</definedName>
    <definedName name="asf_dil" localSheetId="4">#REF!</definedName>
    <definedName name="asf_dil">#REF!</definedName>
    <definedName name="asf_modif" localSheetId="4">#REF!</definedName>
    <definedName name="asf_modif">#REF!</definedName>
    <definedName name="ASFALTO_D_F" localSheetId="4">#REF!</definedName>
    <definedName name="ASFALTO_D_F">#REF!</definedName>
    <definedName name="ASFALTO_D_P" localSheetId="4">#REF!</definedName>
    <definedName name="ASFALTO_D_P">#REF!</definedName>
    <definedName name="asfd" localSheetId="4">#REF!</definedName>
    <definedName name="asfd">#REF!</definedName>
    <definedName name="asu" localSheetId="4">#REF!</definedName>
    <definedName name="asu">#REF!</definedName>
    <definedName name="avan_acum" localSheetId="4">#REF!</definedName>
    <definedName name="avan_acum">#REF!</definedName>
    <definedName name="avan_mes" localSheetId="4">#REF!</definedName>
    <definedName name="avan_mes">#REF!</definedName>
    <definedName name="Avance" localSheetId="4">#REF!</definedName>
    <definedName name="Avance">#REF!</definedName>
    <definedName name="ayudante" localSheetId="4">#REF!</definedName>
    <definedName name="ayudante">#REF!</definedName>
    <definedName name="Ayudante_Plta" localSheetId="4">#REF!</definedName>
    <definedName name="Ayudante_Plta">#REF!</definedName>
    <definedName name="ayudante1" localSheetId="4">#REF!</definedName>
    <definedName name="ayudante1">#REF!</definedName>
    <definedName name="B" localSheetId="4">#REF!</definedName>
    <definedName name="B">#REF!</definedName>
    <definedName name="base_de_costos" localSheetId="4">#REF!</definedName>
    <definedName name="base_de_costos">#REF!</definedName>
    <definedName name="BASE_DE_ITEMS" localSheetId="4">#REF!</definedName>
    <definedName name="BASE_DE_ITEMS">#REF!</definedName>
    <definedName name="base1" localSheetId="4">#REF!</definedName>
    <definedName name="base1">#REF!</definedName>
    <definedName name="_xlnm.Database" localSheetId="4">#REF!</definedName>
    <definedName name="_xlnm.Database">#REF!</definedName>
    <definedName name="Basico" localSheetId="4">#REF!</definedName>
    <definedName name="Basico">#REF!</definedName>
    <definedName name="BBB" localSheetId="4">#REF!</definedName>
    <definedName name="BBB">#REF!</definedName>
    <definedName name="BDEQ" localSheetId="4">#REF!</definedName>
    <definedName name="BDEQ">#REF!</definedName>
    <definedName name="BE" localSheetId="4">#REF!</definedName>
    <definedName name="BE">#REF!</definedName>
    <definedName name="Beginning_Balance" localSheetId="4">-FV('5- COSTO FINANCIERO AFD'!Interest_Rate/12,'5- COSTO FINANCIERO AFD'!Payment_Number-1,-'5- COSTO FINANCIERO AFD'!Monthly_Payment,'5- COSTO FINANCIERO AFD'!Loan_Amount)</definedName>
    <definedName name="Beginning_Balance">-FV(Interest_Rate/12,Payment_Number-1,-Monthly_Payment,Loan_Amount)</definedName>
    <definedName name="BEI" localSheetId="4">#REF!</definedName>
    <definedName name="BEI">#REF!</definedName>
    <definedName name="ben" localSheetId="4">#REF!</definedName>
    <definedName name="ben">#REF!</definedName>
    <definedName name="Beneficio" localSheetId="4">#REF!</definedName>
    <definedName name="Beneficio">#REF!</definedName>
    <definedName name="BENEFICIO_EQUIPOS" localSheetId="4">#REF!</definedName>
    <definedName name="BENEFICIO_EQUIPOS">#REF!</definedName>
    <definedName name="beneficioseimpuestos" localSheetId="4">#REF!</definedName>
    <definedName name="beneficioseimpuestos">#REF!</definedName>
    <definedName name="bg" localSheetId="4">#REF!</definedName>
    <definedName name="bg">#REF!</definedName>
    <definedName name="bgfbf" localSheetId="4" hidden="1">#REF!</definedName>
    <definedName name="bgfbf" hidden="1">#REF!</definedName>
    <definedName name="bi" localSheetId="4">#REF!</definedName>
    <definedName name="bi">#REF!</definedName>
    <definedName name="BLEQUE" localSheetId="4">#REF!</definedName>
    <definedName name="BLEQUE">#REF!</definedName>
    <definedName name="BNF_IMP" localSheetId="4">#REF!</definedName>
    <definedName name="BNF_IMP">#REF!</definedName>
    <definedName name="BuiltIn_Print_Area" localSheetId="4">#REF!</definedName>
    <definedName name="BuiltIn_Print_Area">#REF!</definedName>
    <definedName name="BuiltIn_Print_Area___0" localSheetId="4">#REF!</definedName>
    <definedName name="BuiltIn_Print_Area___0">#REF!</definedName>
    <definedName name="BuiltIn_Print_Area___0___0" localSheetId="4">#REF!</definedName>
    <definedName name="BuiltIn_Print_Area___0___0">#REF!</definedName>
    <definedName name="BuiltIn_Print_Titles" localSheetId="4">#REF!</definedName>
    <definedName name="BuiltIn_Print_Titles">#REF!</definedName>
    <definedName name="BuiltIn_Print_Titles___0" localSheetId="4">#REF!</definedName>
    <definedName name="BuiltIn_Print_Titles___0">#REF!</definedName>
    <definedName name="C_" localSheetId="4">#REF!</definedName>
    <definedName name="C_">#REF!</definedName>
    <definedName name="c_asf" localSheetId="4">#REF!</definedName>
    <definedName name="c_asf">#REF!</definedName>
    <definedName name="C_ASFALTICO" localSheetId="4">#REF!</definedName>
    <definedName name="C_ASFALTICO">#REF!</definedName>
    <definedName name="C_Financiero" localSheetId="4">#REF!</definedName>
    <definedName name="C_Financiero">#REF!</definedName>
    <definedName name="C_H" localSheetId="4">#REF!</definedName>
    <definedName name="C_H">#REF!</definedName>
    <definedName name="C_H_Pista" localSheetId="4">#REF!</definedName>
    <definedName name="C_H_Pista">#REF!</definedName>
    <definedName name="C_H_Planta" localSheetId="4">#REF!</definedName>
    <definedName name="C_H_Planta">#REF!</definedName>
    <definedName name="C_P" localSheetId="4">#REF!</definedName>
    <definedName name="C_P">#REF!</definedName>
    <definedName name="C_P_P" localSheetId="4">#REF!</definedName>
    <definedName name="C_P_P">#REF!</definedName>
    <definedName name="C_PIPA" localSheetId="4">#REF!</definedName>
    <definedName name="C_PIPA">#REF!</definedName>
    <definedName name="CAL" localSheetId="4">#REF!</definedName>
    <definedName name="CAL">#REF!</definedName>
    <definedName name="calculado" localSheetId="4">#REF!</definedName>
    <definedName name="calculado">#REF!</definedName>
    <definedName name="calvo" localSheetId="4">#REF!</definedName>
    <definedName name="calvo">#REF!</definedName>
    <definedName name="cambio" localSheetId="4">#REF!</definedName>
    <definedName name="cambio">#REF!</definedName>
    <definedName name="canon_piedra" localSheetId="4">#REF!</definedName>
    <definedName name="canon_piedra">#REF!</definedName>
    <definedName name="CantCuotasSocio" localSheetId="4">#REF!</definedName>
    <definedName name="CantCuotasSocio">#REF!</definedName>
    <definedName name="cap" localSheetId="4">#REF!</definedName>
    <definedName name="cap">#REF!</definedName>
    <definedName name="CAP_20" localSheetId="4">#REF!</definedName>
    <definedName name="CAP_20">#REF!</definedName>
    <definedName name="Capataz" localSheetId="4">#REF!</definedName>
    <definedName name="Capataz">#REF!</definedName>
    <definedName name="CARGAS_SOCIALES" localSheetId="4">#REF!</definedName>
    <definedName name="CARGAS_SOCIALES">#REF!</definedName>
    <definedName name="carp" localSheetId="4">#REF!</definedName>
    <definedName name="carp">#REF!</definedName>
    <definedName name="catd6e" localSheetId="4">#REF!</definedName>
    <definedName name="catd6e">#REF!</definedName>
    <definedName name="cc" localSheetId="4">#REF!</definedName>
    <definedName name="cc">#REF!</definedName>
    <definedName name="CCC" localSheetId="4">#REF!</definedName>
    <definedName name="CCC">#REF!</definedName>
    <definedName name="cccc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des_mkj" localSheetId="4">#REF!</definedName>
    <definedName name="cdes_mkj">#REF!</definedName>
    <definedName name="Ce_comp" localSheetId="4">#REF!</definedName>
    <definedName name="Ce_comp">#REF!</definedName>
    <definedName name="celulares" localSheetId="4">#REF!</definedName>
    <definedName name="celulares">#REF!</definedName>
    <definedName name="celulares11" localSheetId="4">#REF!</definedName>
    <definedName name="celulares11">#REF!</definedName>
    <definedName name="celulares12" localSheetId="4">#REF!</definedName>
    <definedName name="celulares12">#REF!</definedName>
    <definedName name="celulares13" localSheetId="4">#REF!</definedName>
    <definedName name="celulares13">#REF!</definedName>
    <definedName name="cemC1" localSheetId="4">#REF!</definedName>
    <definedName name="cemC1">#REF!</definedName>
    <definedName name="cemC2" localSheetId="4">#REF!</definedName>
    <definedName name="cemC2">#REF!</definedName>
    <definedName name="cemento" localSheetId="4">#REF!</definedName>
    <definedName name="cemento">#REF!</definedName>
    <definedName name="CEMENTO_A_P" localSheetId="4">#REF!</definedName>
    <definedName name="CEMENTO_A_P">#REF!</definedName>
    <definedName name="CEMENTO_F" localSheetId="4">#REF!</definedName>
    <definedName name="CEMENTO_F">#REF!</definedName>
    <definedName name="CEMENTO_P" localSheetId="4">#REF!</definedName>
    <definedName name="CEMENTO_P">#REF!</definedName>
    <definedName name="cementot1_gs" localSheetId="4">#REF!</definedName>
    <definedName name="cementot1_gs">#REF!</definedName>
    <definedName name="CENTRAL" localSheetId="4">#REF!</definedName>
    <definedName name="CENTRAL">#REF!</definedName>
    <definedName name="cer" localSheetId="4">#REF!</definedName>
    <definedName name="cer">#REF!</definedName>
    <definedName name="cert_hist_acum" localSheetId="4">#REF!</definedName>
    <definedName name="cert_hist_acum">#REF!</definedName>
    <definedName name="cert_reaj" localSheetId="4">#REF!</definedName>
    <definedName name="cert_reaj">#REF!</definedName>
    <definedName name="certif" localSheetId="4">#REF!</definedName>
    <definedName name="certif">#REF!</definedName>
    <definedName name="certtt" localSheetId="4">#REF!</definedName>
    <definedName name="certtt">#REF!</definedName>
    <definedName name="CF" localSheetId="4">#REF!</definedName>
    <definedName name="CF">#REF!</definedName>
    <definedName name="cgd" localSheetId="4">#REF!</definedName>
    <definedName name="cgd">#REF!</definedName>
    <definedName name="CHINAMRA" localSheetId="4">#REF!</definedName>
    <definedName name="CHINAMRA">#REF!</definedName>
    <definedName name="Chofer" localSheetId="4">#REF!</definedName>
    <definedName name="Chofer">#REF!</definedName>
    <definedName name="chofer1" localSheetId="4">#REF!</definedName>
    <definedName name="chofer1">#REF!</definedName>
    <definedName name="Cliente" localSheetId="4">#REF!</definedName>
    <definedName name="Cliente">#REF!</definedName>
    <definedName name="cloacal" localSheetId="4">#REF!</definedName>
    <definedName name="cloacal">#REF!</definedName>
    <definedName name="CM_30" localSheetId="4">#REF!</definedName>
    <definedName name="CM_30">#REF!</definedName>
    <definedName name="co" localSheetId="4">#REF!</definedName>
    <definedName name="co">#REF!</definedName>
    <definedName name="Cod_Via" localSheetId="4">#REF!</definedName>
    <definedName name="Cod_Via">#REF!</definedName>
    <definedName name="codequip" localSheetId="4">#REF!</definedName>
    <definedName name="codequip">#REF!</definedName>
    <definedName name="CÓDIGO" localSheetId="4">#REF!</definedName>
    <definedName name="CÓDIGO">#REF!</definedName>
    <definedName name="codigo_buscado" localSheetId="4">#REF!</definedName>
    <definedName name="codigo_buscado">#REF!</definedName>
    <definedName name="CÓDIGO_INTERNO" localSheetId="4">#REF!</definedName>
    <definedName name="CÓDIGO_INTERNO">#REF!</definedName>
    <definedName name="codmano" localSheetId="4">#REF!</definedName>
    <definedName name="codmano">#REF!</definedName>
    <definedName name="codmat" localSheetId="4">#REF!</definedName>
    <definedName name="codmat">#REF!</definedName>
    <definedName name="codtrans" localSheetId="4">#REF!</definedName>
    <definedName name="codtrans">#REF!</definedName>
    <definedName name="COE" localSheetId="4">#REF!</definedName>
    <definedName name="COE">#REF!</definedName>
    <definedName name="coef" localSheetId="4">#REF!</definedName>
    <definedName name="coef">#REF!</definedName>
    <definedName name="coef_edi" localSheetId="4">#REF!</definedName>
    <definedName name="coef_edi">#REF!</definedName>
    <definedName name="coef_maq" localSheetId="4">#REF!</definedName>
    <definedName name="coef_maq">#REF!</definedName>
    <definedName name="coef_mat" localSheetId="4">#REF!</definedName>
    <definedName name="coef_mat">#REF!</definedName>
    <definedName name="coef_tc" localSheetId="4">#REF!</definedName>
    <definedName name="coef_tc">#REF!</definedName>
    <definedName name="coefi" localSheetId="4">#REF!</definedName>
    <definedName name="coefi">#REF!</definedName>
    <definedName name="coerep" localSheetId="4">#REF!</definedName>
    <definedName name="coerep">#REF!</definedName>
    <definedName name="colocacion" localSheetId="4">#REF!</definedName>
    <definedName name="colocacion">#REF!</definedName>
    <definedName name="combus" localSheetId="4">#REF!</definedName>
    <definedName name="combus">#REF!</definedName>
    <definedName name="combustibles" localSheetId="4">IF(AND(#REF!&gt;0,#REF!&gt;0),#REF!*#REF!/'5- COSTO FINANCIERO AFD'!Valor_Dólar,"Falta Valor dólar o H.P.")</definedName>
    <definedName name="combustibles">IF(AND(#REF!&gt;0,#REF!&gt;0),#REF!*#REF!/Valor_Dólar,"Falta Valor dólar o H.P.")</definedName>
    <definedName name="come" localSheetId="4">#REF!</definedName>
    <definedName name="come">#REF!</definedName>
    <definedName name="comitente" localSheetId="4">#REF!</definedName>
    <definedName name="comitente">#REF!</definedName>
    <definedName name="comput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" localSheetId="4">#REF!</definedName>
    <definedName name="computo">#REF!</definedName>
    <definedName name="computool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nc_asf" localSheetId="4">#REF!</definedName>
    <definedName name="conc_asf">#REF!</definedName>
    <definedName name="conc_asfd" localSheetId="4">#REF!</definedName>
    <definedName name="conc_asfd">#REF!</definedName>
    <definedName name="concr_asf" localSheetId="4">#REF!</definedName>
    <definedName name="concr_asf">#REF!</definedName>
    <definedName name="concr_asfd" localSheetId="4">#REF!</definedName>
    <definedName name="concr_asfd">#REF!</definedName>
    <definedName name="concr_asfg" localSheetId="4">#REF!</definedName>
    <definedName name="concr_asfg">#REF!</definedName>
    <definedName name="congas" localSheetId="4">#REF!</definedName>
    <definedName name="congas">#REF!</definedName>
    <definedName name="connaf" localSheetId="4">#REF!</definedName>
    <definedName name="connaf">#REF!</definedName>
    <definedName name="Contrapartida_Externa" localSheetId="4">#REF!</definedName>
    <definedName name="Contrapartida_Externa">#REF!</definedName>
    <definedName name="cordon" localSheetId="4">#REF!</definedName>
    <definedName name="cordon">#REF!</definedName>
    <definedName name="Costo" localSheetId="4">#REF!</definedName>
    <definedName name="Costo">#REF!</definedName>
    <definedName name="COSTO_ADOPTADO" localSheetId="4">#REF!</definedName>
    <definedName name="COSTO_ADOPTADO">#REF!</definedName>
    <definedName name="CostoM2Baul" localSheetId="4">#REF!</definedName>
    <definedName name="CostoM2Baul">#REF!</definedName>
    <definedName name="CostoM2Coche" localSheetId="4">#REF!</definedName>
    <definedName name="CostoM2Coche">#REF!</definedName>
    <definedName name="CostoM2Comercio" localSheetId="4">#REF!</definedName>
    <definedName name="CostoM2Comercio">#REF!</definedName>
    <definedName name="CostoM2Edif" localSheetId="4">#REF!</definedName>
    <definedName name="CostoM2Edif">#REF!</definedName>
    <definedName name="CPABLS" localSheetId="4">#REF!</definedName>
    <definedName name="CPABLS">#REF!</definedName>
    <definedName name="CPATN" localSheetId="4">#REF!</definedName>
    <definedName name="CPATN">#REF!</definedName>
    <definedName name="cpzb" localSheetId="4">#REF!</definedName>
    <definedName name="cpzb">#REF!</definedName>
    <definedName name="cpzg" localSheetId="4">#REF!</definedName>
    <definedName name="cpzg">#REF!</definedName>
    <definedName name="cr" localSheetId="4">#REF!</definedName>
    <definedName name="cr">#REF!</definedName>
    <definedName name="cron" localSheetId="4">#REF!</definedName>
    <definedName name="cron">#REF!</definedName>
    <definedName name="crono" localSheetId="4">#REF!</definedName>
    <definedName name="crono">#REF!</definedName>
    <definedName name="CS" localSheetId="4">#REF!</definedName>
    <definedName name="CS">#REF!</definedName>
    <definedName name="ct" localSheetId="4">#REF!</definedName>
    <definedName name="ct">#REF!</definedName>
    <definedName name="ct1b" localSheetId="4">#REF!</definedName>
    <definedName name="ct1b">#REF!</definedName>
    <definedName name="CT1BLS" localSheetId="4">#REF!</definedName>
    <definedName name="CT1BLS">#REF!</definedName>
    <definedName name="ct1g" localSheetId="4">#REF!</definedName>
    <definedName name="ct1g">#REF!</definedName>
    <definedName name="CT1TN" localSheetId="4">#REF!</definedName>
    <definedName name="CT1TN">#REF!</definedName>
    <definedName name="CV_12M3" localSheetId="4">#REF!</definedName>
    <definedName name="CV_12M3">#REF!</definedName>
    <definedName name="cv_14000" localSheetId="4">#REF!</definedName>
    <definedName name="cv_14000">#REF!</definedName>
    <definedName name="cvdszfg" localSheetId="4">#REF!</definedName>
    <definedName name="cvdszfg">#REF!</definedName>
    <definedName name="czx" localSheetId="4">#REF!</definedName>
    <definedName name="czx">#REF!</definedName>
    <definedName name="d" localSheetId="4">#REF!</definedName>
    <definedName name="d">#REF!</definedName>
    <definedName name="d2e" localSheetId="4" hidden="1">#REF!</definedName>
    <definedName name="d2e" hidden="1">#REF!</definedName>
    <definedName name="d6e" localSheetId="4">#REF!</definedName>
    <definedName name="d6e">#REF!</definedName>
    <definedName name="dal" localSheetId="4">#REF!</definedName>
    <definedName name="dal">#REF!</definedName>
    <definedName name="dala" localSheetId="4">#REF!</definedName>
    <definedName name="dala">#REF!</definedName>
    <definedName name="dalh" localSheetId="4">#REF!</definedName>
    <definedName name="dalh">#REF!</definedName>
    <definedName name="Dat_Ofe" localSheetId="4">#REF!</definedName>
    <definedName name="Dat_Ofe">#REF!</definedName>
    <definedName name="datcer" localSheetId="4">#REF!</definedName>
    <definedName name="datcer">#REF!</definedName>
    <definedName name="dato" localSheetId="4">#REF!</definedName>
    <definedName name="dato">#REF!</definedName>
    <definedName name="DATOS" localSheetId="4">#REF!</definedName>
    <definedName name="DATOS">#REF!</definedName>
    <definedName name="dcap" localSheetId="4">#REF!</definedName>
    <definedName name="dcap">#REF!</definedName>
    <definedName name="dcb" localSheetId="4">#REF!</definedName>
    <definedName name="dcb">#REF!</definedName>
    <definedName name="dcg" localSheetId="4">#REF!</definedName>
    <definedName name="dcg">#REF!</definedName>
    <definedName name="dd" localSheetId="4">#REF!</definedName>
    <definedName name="dd">#REF!</definedName>
    <definedName name="DDD" localSheetId="4">#REF!</definedName>
    <definedName name="DDD">#REF!</definedName>
    <definedName name="dddd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e" localSheetId="4" hidden="1">#REF!</definedName>
    <definedName name="de" hidden="1">#REF!</definedName>
    <definedName name="Dec_Ds" localSheetId="4">#REF!</definedName>
    <definedName name="Dec_Ds">#REF!</definedName>
    <definedName name="Dec_Gs" localSheetId="4">#REF!</definedName>
    <definedName name="Dec_Gs">#REF!</definedName>
    <definedName name="decreto" localSheetId="4">#REF!</definedName>
    <definedName name="decreto">#REF!</definedName>
    <definedName name="DEFINE_AYUDA" localSheetId="4">#REF!</definedName>
    <definedName name="DEFINE_AYUDA">#REF!</definedName>
    <definedName name="define_ayuda1" localSheetId="4">#REF!</definedName>
    <definedName name="define_ayuda1">#REF!</definedName>
    <definedName name="DEFINE_AYUDA2" localSheetId="4">#REF!</definedName>
    <definedName name="DEFINE_AYUDA2">#REF!</definedName>
    <definedName name="DEGE" localSheetId="4">#REF!</definedName>
    <definedName name="DEGE">#REF!</definedName>
    <definedName name="DESCRIPCION" localSheetId="4">#REF!</definedName>
    <definedName name="DESCRIPCION">#REF!</definedName>
    <definedName name="dest" localSheetId="4">#REF!</definedName>
    <definedName name="dest">#REF!</definedName>
    <definedName name="DESTAPE" localSheetId="4">#REF!</definedName>
    <definedName name="DESTAPE">#REF!</definedName>
    <definedName name="dfg" localSheetId="4">#REF!</definedName>
    <definedName name="dfg">#REF!</definedName>
    <definedName name="dfuel" localSheetId="4">#REF!</definedName>
    <definedName name="dfuel">#REF!</definedName>
    <definedName name="DIESEL" localSheetId="4">#REF!</definedName>
    <definedName name="DIESEL">#REF!</definedName>
    <definedName name="dir_fisc" localSheetId="4">#REF!</definedName>
    <definedName name="dir_fisc">#REF!</definedName>
    <definedName name="director" localSheetId="4">#REF!</definedName>
    <definedName name="director">#REF!</definedName>
    <definedName name="Distancias" localSheetId="4">#REF!</definedName>
    <definedName name="Distancias">#REF!</definedName>
    <definedName name="distancias330eby" localSheetId="4">#REF!</definedName>
    <definedName name="distancias330eby">#REF!</definedName>
    <definedName name="distcaro" localSheetId="4">#REF!</definedName>
    <definedName name="distcaro">#REF!</definedName>
    <definedName name="dls" localSheetId="4">#REF!</definedName>
    <definedName name="dls">#REF!</definedName>
    <definedName name="dmezcla" localSheetId="4">#REF!</definedName>
    <definedName name="dmezcla">#REF!</definedName>
    <definedName name="doddo" localSheetId="4">#REF!</definedName>
    <definedName name="doddo">#REF!</definedName>
    <definedName name="Dolar" localSheetId="4">#REF!</definedName>
    <definedName name="Dolar">#REF!</definedName>
    <definedName name="dólar" localSheetId="4">#REF!</definedName>
    <definedName name="dólar">#REF!</definedName>
    <definedName name="dólar336" localSheetId="4">#REF!</definedName>
    <definedName name="dólar336">#REF!</definedName>
    <definedName name="dolarlic" localSheetId="4">#REF!</definedName>
    <definedName name="dolarlic">#REF!</definedName>
    <definedName name="dpb" localSheetId="4">#REF!</definedName>
    <definedName name="dpb">#REF!</definedName>
    <definedName name="dsc" localSheetId="4">#REF!</definedName>
    <definedName name="dsc">#REF!</definedName>
    <definedName name="dtrit" localSheetId="4">#REF!</definedName>
    <definedName name="dtrit">#REF!</definedName>
    <definedName name="dtubo" localSheetId="4">#REF!</definedName>
    <definedName name="dtubo">#REF!</definedName>
    <definedName name="dvar" localSheetId="4">#REF!</definedName>
    <definedName name="dvar">#REF!</definedName>
    <definedName name="E" localSheetId="4">#REF!</definedName>
    <definedName name="E">#REF!</definedName>
    <definedName name="E_201" localSheetId="4">#REF!</definedName>
    <definedName name="E_201">#REF!</definedName>
    <definedName name="E_202" localSheetId="4">#REF!</definedName>
    <definedName name="E_202">#REF!</definedName>
    <definedName name="E_203" localSheetId="4">#REF!</definedName>
    <definedName name="E_203">#REF!</definedName>
    <definedName name="E_203A" localSheetId="4">#REF!</definedName>
    <definedName name="E_203A">#REF!</definedName>
    <definedName name="E_203B" localSheetId="4">#REF!</definedName>
    <definedName name="E_203B">#REF!</definedName>
    <definedName name="E_203C" localSheetId="4">#REF!</definedName>
    <definedName name="E_203C">#REF!</definedName>
    <definedName name="E_203D" localSheetId="4">#REF!</definedName>
    <definedName name="E_203D">#REF!</definedName>
    <definedName name="E_203F" localSheetId="4">#REF!</definedName>
    <definedName name="E_203F">#REF!</definedName>
    <definedName name="E_303" localSheetId="4">#REF!</definedName>
    <definedName name="E_303">#REF!</definedName>
    <definedName name="E_320" localSheetId="4">#REF!</definedName>
    <definedName name="E_320">#REF!</definedName>
    <definedName name="E_320A" localSheetId="4">#REF!</definedName>
    <definedName name="E_320A">#REF!</definedName>
    <definedName name="E_321" localSheetId="4">#REF!</definedName>
    <definedName name="E_321">#REF!</definedName>
    <definedName name="E_322" localSheetId="4">#REF!</definedName>
    <definedName name="E_322">#REF!</definedName>
    <definedName name="E_323" localSheetId="4">#REF!</definedName>
    <definedName name="E_323">#REF!</definedName>
    <definedName name="E_403A" localSheetId="4">#REF!</definedName>
    <definedName name="E_403A">#REF!</definedName>
    <definedName name="E_403B" localSheetId="4">#REF!</definedName>
    <definedName name="E_403B">#REF!</definedName>
    <definedName name="E_407" localSheetId="4">#REF!</definedName>
    <definedName name="E_407">#REF!</definedName>
    <definedName name="E_408" localSheetId="4">#REF!</definedName>
    <definedName name="E_408">#REF!</definedName>
    <definedName name="E_600A" localSheetId="4">#REF!</definedName>
    <definedName name="E_600A">#REF!</definedName>
    <definedName name="E_600B" localSheetId="4">#REF!</definedName>
    <definedName name="E_600B">#REF!</definedName>
    <definedName name="E_601_1" localSheetId="4">#REF!</definedName>
    <definedName name="E_601_1">#REF!</definedName>
    <definedName name="E_601_2" localSheetId="4">#REF!</definedName>
    <definedName name="E_601_2">#REF!</definedName>
    <definedName name="E_601_B" localSheetId="4">#REF!</definedName>
    <definedName name="E_601_B">#REF!</definedName>
    <definedName name="E_602A" localSheetId="4">#REF!</definedName>
    <definedName name="E_602A">#REF!</definedName>
    <definedName name="E_602B" localSheetId="4">#REF!</definedName>
    <definedName name="E_602B">#REF!</definedName>
    <definedName name="E_603A11" localSheetId="4">#REF!</definedName>
    <definedName name="E_603A11">#REF!</definedName>
    <definedName name="E_603A12" localSheetId="4">#REF!</definedName>
    <definedName name="E_603A12">#REF!</definedName>
    <definedName name="E_603A13" localSheetId="4">#REF!</definedName>
    <definedName name="E_603A13">#REF!</definedName>
    <definedName name="E_603A14" localSheetId="4">#REF!</definedName>
    <definedName name="E_603A14">#REF!</definedName>
    <definedName name="E_603A21" localSheetId="4">#REF!</definedName>
    <definedName name="E_603A21">#REF!</definedName>
    <definedName name="E_603A22" localSheetId="4">#REF!</definedName>
    <definedName name="E_603A22">#REF!</definedName>
    <definedName name="E_603A23" localSheetId="4">#REF!</definedName>
    <definedName name="E_603A23">#REF!</definedName>
    <definedName name="E_603A31" localSheetId="4">#REF!</definedName>
    <definedName name="E_603A31">#REF!</definedName>
    <definedName name="E_603A32" localSheetId="4">#REF!</definedName>
    <definedName name="E_603A32">#REF!</definedName>
    <definedName name="E_603B12" localSheetId="4">#REF!</definedName>
    <definedName name="E_603B12">#REF!</definedName>
    <definedName name="E_603B13" localSheetId="4">#REF!</definedName>
    <definedName name="E_603B13">#REF!</definedName>
    <definedName name="E_603B14" localSheetId="4">#REF!</definedName>
    <definedName name="E_603B14">#REF!</definedName>
    <definedName name="E_603B21" localSheetId="4">#REF!</definedName>
    <definedName name="E_603B21">#REF!</definedName>
    <definedName name="E_603B22" localSheetId="4">#REF!</definedName>
    <definedName name="E_603B22">#REF!</definedName>
    <definedName name="E_603B23" localSheetId="4">#REF!</definedName>
    <definedName name="E_603B23">#REF!</definedName>
    <definedName name="E_603B24" localSheetId="4">#REF!</definedName>
    <definedName name="E_603B24">#REF!</definedName>
    <definedName name="E_603B31" localSheetId="4">#REF!</definedName>
    <definedName name="E_603B31">#REF!</definedName>
    <definedName name="E_603B33" localSheetId="4">#REF!</definedName>
    <definedName name="E_603B33">#REF!</definedName>
    <definedName name="E_606" localSheetId="4">#REF!</definedName>
    <definedName name="E_606">#REF!</definedName>
    <definedName name="E_607" localSheetId="4">#REF!</definedName>
    <definedName name="E_607">#REF!</definedName>
    <definedName name="E_607A" localSheetId="4">#REF!</definedName>
    <definedName name="E_607A">#REF!</definedName>
    <definedName name="E_610" localSheetId="4">#REF!</definedName>
    <definedName name="E_610">#REF!</definedName>
    <definedName name="E_618" localSheetId="4">#REF!</definedName>
    <definedName name="E_618">#REF!</definedName>
    <definedName name="E_618A" localSheetId="4">#REF!</definedName>
    <definedName name="E_618A">#REF!</definedName>
    <definedName name="E_619" localSheetId="4">#REF!</definedName>
    <definedName name="E_619">#REF!</definedName>
    <definedName name="E_D" localSheetId="4">#REF!</definedName>
    <definedName name="E_D">#REF!</definedName>
    <definedName name="E_D." localSheetId="4">#REF!</definedName>
    <definedName name="E_D.">#REF!</definedName>
    <definedName name="E_GS." localSheetId="4">#REF!</definedName>
    <definedName name="E_GS.">#REF!</definedName>
    <definedName name="Ealc" localSheetId="4">#REF!</definedName>
    <definedName name="Ealc">#REF!</definedName>
    <definedName name="EEE" localSheetId="4">#REF!</definedName>
    <definedName name="EEE">#REF!</definedName>
    <definedName name="eeettyu" localSheetId="4">#REF!</definedName>
    <definedName name="eeettyu">#REF!</definedName>
    <definedName name="elec" localSheetId="4">#REF!</definedName>
    <definedName name="elec">#REF!</definedName>
    <definedName name="elect" localSheetId="4">#REF!</definedName>
    <definedName name="elect">#REF!</definedName>
    <definedName name="EM" localSheetId="4">#REF!</definedName>
    <definedName name="EM">#REF!</definedName>
    <definedName name="empresa" localSheetId="4">#REF!</definedName>
    <definedName name="empresa">#REF!</definedName>
    <definedName name="emulsion" localSheetId="4">#REF!</definedName>
    <definedName name="emulsion">#REF!</definedName>
    <definedName name="EMULSION_A_F" localSheetId="4">#REF!</definedName>
    <definedName name="EMULSION_A_F">#REF!</definedName>
    <definedName name="EMULSION_A_P" localSheetId="4">#REF!</definedName>
    <definedName name="EMULSION_A_P">#REF!</definedName>
    <definedName name="enc" localSheetId="4">#REF!</definedName>
    <definedName name="enc">#REF!</definedName>
    <definedName name="Ending_Balance" localSheetId="4">-FV('5- COSTO FINANCIERO AFD'!Interest_Rate/12,'5- COSTO FINANCIERO AFD'!Payment_Number,-'5- COSTO FINANCIERO AFD'!Monthly_Payment,'5- COSTO FINANCIERO AFD'!Loan_Amount)</definedName>
    <definedName name="Ending_Balance">-FV(Interest_Rate/12,Payment_Number,-Monthly_Payment,Loan_Amount)</definedName>
    <definedName name="Energia" localSheetId="4">#REF!</definedName>
    <definedName name="Energia">#REF!</definedName>
    <definedName name="EQ_D" localSheetId="4">#REF!</definedName>
    <definedName name="EQ_D">#REF!</definedName>
    <definedName name="Eq_E" localSheetId="4">#REF!</definedName>
    <definedName name="Eq_E">#REF!</definedName>
    <definedName name="Eq_L" localSheetId="4">#REF!</definedName>
    <definedName name="Eq_L">#REF!</definedName>
    <definedName name="eqipo_des" localSheetId="4">#REF!</definedName>
    <definedName name="eqipo_des">#REF!</definedName>
    <definedName name="Equ_Cod" localSheetId="4">#REF!</definedName>
    <definedName name="Equ_Cod">#REF!</definedName>
    <definedName name="Equ_Pad" localSheetId="4">#REF!</definedName>
    <definedName name="Equ_Pad">#REF!</definedName>
    <definedName name="Equ_Pre" localSheetId="4">#REF!</definedName>
    <definedName name="Equ_Pre">#REF!</definedName>
    <definedName name="equipo" localSheetId="4">#REF!</definedName>
    <definedName name="equipo">#REF!</definedName>
    <definedName name="equipocaro" localSheetId="4">#REF!</definedName>
    <definedName name="equipocaro">#REF!</definedName>
    <definedName name="EQUIPOS" localSheetId="4">#REF!</definedName>
    <definedName name="EQUIPOS">#REF!</definedName>
    <definedName name="EQUIPOS_OFERTA" localSheetId="4">#REF!</definedName>
    <definedName name="EQUIPOS_OFERTA">#REF!</definedName>
    <definedName name="EQUIPOS_POR_ITEM" localSheetId="4">#REF!</definedName>
    <definedName name="EQUIPOS_POR_ITEM">#REF!</definedName>
    <definedName name="Equipos337" localSheetId="4">#REF!</definedName>
    <definedName name="Equipos337">#REF!</definedName>
    <definedName name="EQUIPOSH" localSheetId="4">#REF!</definedName>
    <definedName name="EQUIPOSH">#REF!</definedName>
    <definedName name="equiposvs" localSheetId="4">#REF!</definedName>
    <definedName name="equiposvs">#REF!</definedName>
    <definedName name="EquiposVVZ" localSheetId="4">#REF!</definedName>
    <definedName name="EquiposVVZ">#REF!</definedName>
    <definedName name="er" localSheetId="4">#REF!</definedName>
    <definedName name="er">#REF!</definedName>
    <definedName name="es" localSheetId="4">#REF!</definedName>
    <definedName name="es">#REF!</definedName>
    <definedName name="Estado_civil" localSheetId="4">#REF!</definedName>
    <definedName name="Estado_civil">#REF!</definedName>
    <definedName name="EXC_320" localSheetId="4">#REF!</definedName>
    <definedName name="EXC_320">#REF!</definedName>
    <definedName name="exc_estr" localSheetId="4">#REF!</definedName>
    <definedName name="exc_estr">#REF!</definedName>
    <definedName name="Excel_BuiltIn__FilterDatabase" localSheetId="4">#REF!</definedName>
    <definedName name="Excel_BuiltIn__FilterDatabase">#REF!</definedName>
    <definedName name="Excel_BuiltIn__FilterDatabase_1" localSheetId="4">#REF!</definedName>
    <definedName name="Excel_BuiltIn__FilterDatabase_1">#REF!</definedName>
    <definedName name="Excel_BuiltIn_Print_Area" localSheetId="4">#REF!</definedName>
    <definedName name="Excel_BuiltIn_Print_Area">#REF!</definedName>
    <definedName name="Excel_BuiltIn_Print_Area_1">NA()</definedName>
    <definedName name="Excel_BuiltIn_Print_Area_1_1" localSheetId="4">#REF!</definedName>
    <definedName name="Excel_BuiltIn_Print_Area_1_1">#REF!</definedName>
    <definedName name="Excel_BuiltIn_Print_Area_1_1_1" localSheetId="4">#REF!</definedName>
    <definedName name="Excel_BuiltIn_Print_Area_1_1_1">#REF!</definedName>
    <definedName name="Excel_BuiltIn_Print_Area_1_1_1_1" localSheetId="4">#REF!</definedName>
    <definedName name="Excel_BuiltIn_Print_Area_1_1_1_1">#REF!</definedName>
    <definedName name="Excel_BuiltIn_Print_Area_1_1_1_1_1" localSheetId="4">#REF!</definedName>
    <definedName name="Excel_BuiltIn_Print_Area_1_1_1_1_1">#REF!</definedName>
    <definedName name="Excel_BuiltIn_Print_Area_1_1_1_1_1_1" localSheetId="4">#REF!</definedName>
    <definedName name="Excel_BuiltIn_Print_Area_1_1_1_1_1_1">#REF!</definedName>
    <definedName name="Excel_BuiltIn_Print_Area_10" localSheetId="4">#REF!</definedName>
    <definedName name="Excel_BuiltIn_Print_Area_10">#REF!</definedName>
    <definedName name="Excel_BuiltIn_Print_Area_11" localSheetId="4">#REF!</definedName>
    <definedName name="Excel_BuiltIn_Print_Area_11">#REF!</definedName>
    <definedName name="Excel_BuiltIn_Print_Area_2">NA()</definedName>
    <definedName name="Excel_BuiltIn_Print_Area_2_1" localSheetId="4">#REF!</definedName>
    <definedName name="Excel_BuiltIn_Print_Area_2_1">#REF!</definedName>
    <definedName name="Excel_BuiltIn_Print_Area_3">NA()</definedName>
    <definedName name="Excel_BuiltIn_Print_Area_6_1_1" localSheetId="4">#REF!</definedName>
    <definedName name="Excel_BuiltIn_Print_Area_6_1_1">#REF!</definedName>
    <definedName name="Excel_BuiltIn_Print_Area_8_1" localSheetId="4">#REF!</definedName>
    <definedName name="Excel_BuiltIn_Print_Area_8_1">#REF!</definedName>
    <definedName name="Excel_BuiltIn_Print_Area_9_1" localSheetId="4">#REF!</definedName>
    <definedName name="Excel_BuiltIn_Print_Area_9_1">#REF!</definedName>
    <definedName name="Excel_BuiltIn_Print_Titles" localSheetId="4">#REF!</definedName>
    <definedName name="Excel_BuiltIn_Print_Titles">#REF!</definedName>
    <definedName name="Excel_BuiltIn_Print_Titles_1">NA()</definedName>
    <definedName name="Excel_BuiltIn_Print_Titles_1_1">NA()</definedName>
    <definedName name="Excel_BuiltIn_Print_Titles_1_1_1" localSheetId="4">#REF!</definedName>
    <definedName name="Excel_BuiltIn_Print_Titles_1_1_1">#REF!</definedName>
    <definedName name="Excel_BuiltIn_Print_Titles_1_1_1_1" localSheetId="4">#REF!</definedName>
    <definedName name="Excel_BuiltIn_Print_Titles_1_1_1_1">#REF!</definedName>
    <definedName name="Excel_BuiltIn_Print_Titles_1_1_1_1_1" localSheetId="4">#REF!</definedName>
    <definedName name="Excel_BuiltIn_Print_Titles_1_1_1_1_1">#REF!</definedName>
    <definedName name="Excel_BuiltIn_Print_Titles_11" localSheetId="4">#REF!</definedName>
    <definedName name="Excel_BuiltIn_Print_Titles_11">#REF!</definedName>
    <definedName name="Excel_BuiltIn_Print_Titles_2">NA()</definedName>
    <definedName name="expl" localSheetId="4">#REF!</definedName>
    <definedName name="expl">#REF!</definedName>
    <definedName name="EXPLOTACION" localSheetId="4">#REF!</definedName>
    <definedName name="EXPLOTACION">#REF!</definedName>
    <definedName name="F_020" localSheetId="4">#REF!</definedName>
    <definedName name="F_020">#REF!</definedName>
    <definedName name="F_030" localSheetId="4">#REF!</definedName>
    <definedName name="F_030">#REF!</definedName>
    <definedName name="F_060" localSheetId="4">#REF!</definedName>
    <definedName name="F_060">#REF!</definedName>
    <definedName name="F_080" localSheetId="4">#REF!</definedName>
    <definedName name="F_080">#REF!</definedName>
    <definedName name="F_100" localSheetId="4">#REF!</definedName>
    <definedName name="F_100">#REF!</definedName>
    <definedName name="F_120" localSheetId="4">#REF!</definedName>
    <definedName name="F_120">#REF!</definedName>
    <definedName name="F_150" localSheetId="4">#REF!</definedName>
    <definedName name="F_150">#REF!</definedName>
    <definedName name="F_ARENA" localSheetId="4">#REF!</definedName>
    <definedName name="F_ARENA">#REF!</definedName>
    <definedName name="f_arena_C1" localSheetId="4">#REF!</definedName>
    <definedName name="f_arena_C1">#REF!</definedName>
    <definedName name="f_cem_C1" localSheetId="4">#REF!</definedName>
    <definedName name="f_cem_C1">#REF!</definedName>
    <definedName name="F_CEMENTO" localSheetId="4">#REF!</definedName>
    <definedName name="F_CEMENTO">#REF!</definedName>
    <definedName name="F_D" localSheetId="4">#REF!</definedName>
    <definedName name="F_D">#REF!</definedName>
    <definedName name="F_E" localSheetId="4">#REF!</definedName>
    <definedName name="F_E">#REF!</definedName>
    <definedName name="F_G" localSheetId="4">#REF!</definedName>
    <definedName name="F_G">#REF!</definedName>
    <definedName name="F_L" localSheetId="4">#REF!</definedName>
    <definedName name="F_L">#REF!</definedName>
    <definedName name="F_M" localSheetId="4">#REF!</definedName>
    <definedName name="F_M">#REF!</definedName>
    <definedName name="f_trit_C1" localSheetId="4">#REF!</definedName>
    <definedName name="f_trit_C1">#REF!</definedName>
    <definedName name="F_TRITURADA" localSheetId="4">#REF!</definedName>
    <definedName name="F_TRITURADA">#REF!</definedName>
    <definedName name="f_var_C1" localSheetId="4">#REF!</definedName>
    <definedName name="f_var_C1">#REF!</definedName>
    <definedName name="FACTOR" localSheetId="4">#REF!</definedName>
    <definedName name="FACTOR">#REF!</definedName>
    <definedName name="facut" localSheetId="4">#REF!</definedName>
    <definedName name="facut">#REF!</definedName>
    <definedName name="fck180_" localSheetId="4">#REF!</definedName>
    <definedName name="fck180_">#REF!</definedName>
    <definedName name="FE" localSheetId="4">#REF!</definedName>
    <definedName name="FE">#REF!</definedName>
    <definedName name="fec" localSheetId="4">#REF!</definedName>
    <definedName name="fec">#REF!</definedName>
    <definedName name="fec_cont" localSheetId="4">#REF!</definedName>
    <definedName name="fec_cont">#REF!</definedName>
    <definedName name="feccer" localSheetId="4">#REF!</definedName>
    <definedName name="feccer">#REF!</definedName>
    <definedName name="Fecha" localSheetId="4">#REF!</definedName>
    <definedName name="Fecha">#REF!</definedName>
    <definedName name="ff" localSheetId="4">#REF!</definedName>
    <definedName name="ff">#REF!</definedName>
    <definedName name="ffff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ff" localSheetId="4">#REF!</definedName>
    <definedName name="fffffff">#REF!</definedName>
    <definedName name="fgtg" localSheetId="4" hidden="1">#REF!</definedName>
    <definedName name="fgtg" hidden="1">#REF!</definedName>
    <definedName name="filler" localSheetId="4">#REF!</definedName>
    <definedName name="filler">#REF!</definedName>
    <definedName name="FILLER_F" localSheetId="4">#REF!</definedName>
    <definedName name="FILLER_F">#REF!</definedName>
    <definedName name="FILLER_P" localSheetId="4">#REF!</definedName>
    <definedName name="FILLER_P">#REF!</definedName>
    <definedName name="fillerg" localSheetId="4">#REF!</definedName>
    <definedName name="fillerg">#REF!</definedName>
    <definedName name="FIRMA" localSheetId="4">#REF!</definedName>
    <definedName name="FIRMA">#REF!</definedName>
    <definedName name="fisc" localSheetId="4">#REF!</definedName>
    <definedName name="fisc">#REF!</definedName>
    <definedName name="Fiscalizacion" localSheetId="4">#REF!</definedName>
    <definedName name="Fiscalizacion">#REF!</definedName>
    <definedName name="fl" localSheetId="4">#REF!</definedName>
    <definedName name="fl">#REF!</definedName>
    <definedName name="Fle_Cod" localSheetId="4">#REF!</definedName>
    <definedName name="Fle_Cod">#REF!</definedName>
    <definedName name="Fle_Pad" localSheetId="4">#REF!</definedName>
    <definedName name="Fle_Pad">#REF!</definedName>
    <definedName name="Fle_Pre" localSheetId="4">#REF!</definedName>
    <definedName name="Fle_Pre">#REF!</definedName>
    <definedName name="FLET" localSheetId="4">#REF!</definedName>
    <definedName name="FLET">#REF!</definedName>
    <definedName name="flet_tub" localSheetId="4">#REF!</definedName>
    <definedName name="flet_tub">#REF!</definedName>
    <definedName name="flet_tub100" localSheetId="4">#REF!</definedName>
    <definedName name="flet_tub100">#REF!</definedName>
    <definedName name="flet_tub120" localSheetId="4">#REF!</definedName>
    <definedName name="flet_tub120">#REF!</definedName>
    <definedName name="Flete" localSheetId="4">#REF!</definedName>
    <definedName name="Flete">#REF!</definedName>
    <definedName name="flete_ar_asf" localSheetId="4">#REF!</definedName>
    <definedName name="flete_ar_asf">#REF!</definedName>
    <definedName name="flete_ar_asfd" localSheetId="4">#REF!</definedName>
    <definedName name="flete_ar_asfd">#REF!</definedName>
    <definedName name="flete_ar_horm" localSheetId="4">#REF!</definedName>
    <definedName name="flete_ar_horm">#REF!</definedName>
    <definedName name="flete_ar_hormd" localSheetId="4">#REF!</definedName>
    <definedName name="flete_ar_hormd">#REF!</definedName>
    <definedName name="flete_cap20" localSheetId="4">#REF!</definedName>
    <definedName name="flete_cap20">#REF!</definedName>
    <definedName name="flete_cemento" localSheetId="4">#REF!</definedName>
    <definedName name="flete_cemento">#REF!</definedName>
    <definedName name="flete_cementod" localSheetId="4">#REF!</definedName>
    <definedName name="flete_cementod">#REF!</definedName>
    <definedName name="flete_fueloil" localSheetId="4">#REF!</definedName>
    <definedName name="flete_fueloil">#REF!</definedName>
    <definedName name="flete_mezcla" localSheetId="4">#REF!</definedName>
    <definedName name="flete_mezcla">#REF!</definedName>
    <definedName name="flete_mezclad" localSheetId="4">#REF!</definedName>
    <definedName name="flete_mezclad">#REF!</definedName>
    <definedName name="flete_piedra" localSheetId="4">#REF!</definedName>
    <definedName name="flete_piedra">#REF!</definedName>
    <definedName name="flete_piedrad" localSheetId="4">#REF!</definedName>
    <definedName name="flete_piedrad">#REF!</definedName>
    <definedName name="FLETE1" localSheetId="4">#REF!</definedName>
    <definedName name="FLETE1">#REF!</definedName>
    <definedName name="fletebruta" localSheetId="4">#REF!</definedName>
    <definedName name="fletebruta">#REF!</definedName>
    <definedName name="fletecorto" localSheetId="4">#REF!</definedName>
    <definedName name="fletecorto">#REF!</definedName>
    <definedName name="fletelargo" localSheetId="4">#REF!</definedName>
    <definedName name="fletelargo">#REF!</definedName>
    <definedName name="FLETES" localSheetId="4">#REF!</definedName>
    <definedName name="FLETES">#REF!</definedName>
    <definedName name="fondo_ext" localSheetId="4">#REF!</definedName>
    <definedName name="fondo_ext">#REF!</definedName>
    <definedName name="FONDO_LOCAL" localSheetId="4">#REF!</definedName>
    <definedName name="FONDO_LOCAL">#REF!</definedName>
    <definedName name="fordf14000" localSheetId="4">#REF!</definedName>
    <definedName name="fordf14000">#REF!</definedName>
    <definedName name="fr" localSheetId="4">#REF!</definedName>
    <definedName name="fr">#REF!</definedName>
    <definedName name="FrecAporte" localSheetId="4">#REF!</definedName>
    <definedName name="FrecAporte">#REF!</definedName>
    <definedName name="Frecuencia" localSheetId="4">#REF!</definedName>
    <definedName name="Frecuencia">#REF!</definedName>
    <definedName name="fsdffff" localSheetId="4">#REF!</definedName>
    <definedName name="fsdffff">#REF!</definedName>
    <definedName name="fuel" localSheetId="4">#REF!</definedName>
    <definedName name="fuel">#REF!</definedName>
    <definedName name="fuelg" localSheetId="4">#REF!</definedName>
    <definedName name="fuelg">#REF!</definedName>
    <definedName name="FUELOIL_F" localSheetId="4">#REF!</definedName>
    <definedName name="FUELOIL_F">#REF!</definedName>
    <definedName name="FUELOIL_P" localSheetId="4">#REF!</definedName>
    <definedName name="FUELOIL_P">#REF!</definedName>
    <definedName name="G" localSheetId="4">#REF!</definedName>
    <definedName name="G">#REF!</definedName>
    <definedName name="G_Generales" localSheetId="4">#REF!</definedName>
    <definedName name="G_Generales">#REF!</definedName>
    <definedName name="G_Operativo" localSheetId="4">#REF!</definedName>
    <definedName name="G_Operativo">#REF!</definedName>
    <definedName name="GAS_GEN" localSheetId="4">#REF!</definedName>
    <definedName name="GAS_GEN">#REF!</definedName>
    <definedName name="gasoil" localSheetId="4">#REF!</definedName>
    <definedName name="gasoil">#REF!</definedName>
    <definedName name="gasoild" localSheetId="4">#REF!</definedName>
    <definedName name="gasoild">#REF!</definedName>
    <definedName name="gasoilg" localSheetId="4">#REF!</definedName>
    <definedName name="gasoilg">#REF!</definedName>
    <definedName name="gastosgenerales" localSheetId="4">#REF!</definedName>
    <definedName name="gastosgenerales">#REF!</definedName>
    <definedName name="gf" localSheetId="4">#REF!</definedName>
    <definedName name="gf">#REF!</definedName>
    <definedName name="gg" localSheetId="4">#REF!</definedName>
    <definedName name="gg">#REF!</definedName>
    <definedName name="ggg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HH" localSheetId="4">#REF!</definedName>
    <definedName name="GGHH">#REF!</definedName>
    <definedName name="GGO" localSheetId="4">#REF!</definedName>
    <definedName name="GGO">#REF!</definedName>
    <definedName name="ghb" localSheetId="4" hidden="1">#REF!</definedName>
    <definedName name="ghb" hidden="1">#REF!</definedName>
    <definedName name="_xlnm.Recorder" localSheetId="4">#REF!</definedName>
    <definedName name="_xlnm.Recorder">#REF!</definedName>
    <definedName name="GRAMPA" localSheetId="4">#REF!</definedName>
    <definedName name="GRAMPA">#REF!</definedName>
    <definedName name="GRAMPA_F" localSheetId="4">#REF!</definedName>
    <definedName name="GRAMPA_F">#REF!</definedName>
    <definedName name="GRAMPA_P" localSheetId="4">#REF!</definedName>
    <definedName name="GRAMPA_P">#REF!</definedName>
    <definedName name="Gs." localSheetId="4">#REF!</definedName>
    <definedName name="Gs.">#REF!</definedName>
    <definedName name="Gs_arena" localSheetId="4">#REF!</definedName>
    <definedName name="Gs_arena">#REF!</definedName>
    <definedName name="Gs_cat225" localSheetId="4">#REF!</definedName>
    <definedName name="Gs_cat225">#REF!</definedName>
    <definedName name="Gs_cordon" localSheetId="4">#REF!</definedName>
    <definedName name="Gs_cordon">#REF!</definedName>
    <definedName name="gs_hormigonera" localSheetId="4">#REF!</definedName>
    <definedName name="gs_hormigonera">#REF!</definedName>
    <definedName name="Gs_moto" localSheetId="4">#REF!</definedName>
    <definedName name="Gs_moto">#REF!</definedName>
    <definedName name="Gs_patacabra" localSheetId="4">#REF!</definedName>
    <definedName name="Gs_patacabra">#REF!</definedName>
    <definedName name="Gs_rastra" localSheetId="4">#REF!</definedName>
    <definedName name="Gs_rastra">#REF!</definedName>
    <definedName name="Gs_regador" localSheetId="4">#REF!</definedName>
    <definedName name="Gs_regador">#REF!</definedName>
    <definedName name="Gs_retro" localSheetId="4">#REF!</definedName>
    <definedName name="Gs_retro">#REF!</definedName>
    <definedName name="Gs_sapito" localSheetId="4">#REF!</definedName>
    <definedName name="Gs_sapito">#REF!</definedName>
    <definedName name="Gs_topadora" localSheetId="4">#REF!</definedName>
    <definedName name="Gs_topadora">#REF!</definedName>
    <definedName name="Gs_trailla" localSheetId="4">#REF!</definedName>
    <definedName name="Gs_trailla">#REF!</definedName>
    <definedName name="Gs_volquete" localSheetId="4">#REF!</definedName>
    <definedName name="Gs_volquete">#REF!</definedName>
    <definedName name="gsrg" localSheetId="4" hidden="1">#REF!</definedName>
    <definedName name="gsrg" hidden="1">#REF!</definedName>
    <definedName name="gt" localSheetId="4" hidden="1">#REF!</definedName>
    <definedName name="gt" hidden="1">#REF!</definedName>
    <definedName name="gt6h7" localSheetId="4" hidden="1">#REF!</definedName>
    <definedName name="gt6h7" hidden="1">#REF!</definedName>
    <definedName name="h" localSheetId="4">#REF!</definedName>
    <definedName name="h">#REF!</definedName>
    <definedName name="h_150" localSheetId="4">#REF!</definedName>
    <definedName name="h_150">#REF!</definedName>
    <definedName name="h_ciclopeo" localSheetId="4">#REF!</definedName>
    <definedName name="h_ciclopeo">#REF!</definedName>
    <definedName name="H_Util" localSheetId="4">#REF!</definedName>
    <definedName name="H_Util">#REF!</definedName>
    <definedName name="h56h6" localSheetId="4" hidden="1">#REF!</definedName>
    <definedName name="h56h6" hidden="1">#REF!</definedName>
    <definedName name="Header_Row" localSheetId="4">ROW(#REF!)</definedName>
    <definedName name="Header_Row">ROW(#REF!)</definedName>
    <definedName name="hg" localSheetId="4" hidden="1">#REF!</definedName>
    <definedName name="hg" hidden="1">#REF!</definedName>
    <definedName name="hgnghndg" localSheetId="4" hidden="1">#REF!</definedName>
    <definedName name="hgnghndg" hidden="1">#REF!</definedName>
    <definedName name="hh" localSheetId="4" hidden="1">#REF!</definedName>
    <definedName name="hh" hidden="1">#REF!</definedName>
    <definedName name="hhh" hidden="1">{#N/A,#N/A,FALSE,"PROYECTO";#N/A,#N/A,FALSE,"REAL"}</definedName>
    <definedName name="hhy" localSheetId="4" hidden="1">#REF!</definedName>
    <definedName name="hhy" hidden="1">#REF!</definedName>
    <definedName name="HIERRO_F" localSheetId="4">#REF!</definedName>
    <definedName name="HIERRO_F">#REF!</definedName>
    <definedName name="HIERRO_P" localSheetId="4">#REF!</definedName>
    <definedName name="HIERRO_P">#REF!</definedName>
    <definedName name="HIERRO90_F" localSheetId="4">#REF!</definedName>
    <definedName name="HIERRO90_F">#REF!</definedName>
    <definedName name="HIERRO90_P" localSheetId="4">#REF!</definedName>
    <definedName name="HIERRO90_P">#REF!</definedName>
    <definedName name="hjyk7io" localSheetId="4">#REF!</definedName>
    <definedName name="hjyk7io">#REF!</definedName>
    <definedName name="HORA_AYUDANTE" localSheetId="4">#REF!</definedName>
    <definedName name="HORA_AYUDANTE">#REF!</definedName>
    <definedName name="hormigonera1" localSheetId="4">#REF!</definedName>
    <definedName name="hormigonera1">#REF!</definedName>
    <definedName name="Hs_Equ" localSheetId="4">#REF!</definedName>
    <definedName name="Hs_Equ">#REF!</definedName>
    <definedName name="Hs_Fle" localSheetId="4">#REF!</definedName>
    <definedName name="Hs_Fle">#REF!</definedName>
    <definedName name="Hs_Mat" localSheetId="4">#REF!</definedName>
    <definedName name="Hs_Mat">#REF!</definedName>
    <definedName name="Hs_Mdo" localSheetId="4">#REF!</definedName>
    <definedName name="Hs_Mdo">#REF!</definedName>
    <definedName name="IMP" localSheetId="4">#REF!</definedName>
    <definedName name="IMP">#REF!</definedName>
    <definedName name="impr_d" localSheetId="4">#REF!</definedName>
    <definedName name="impr_d">#REF!</definedName>
    <definedName name="impr_g" localSheetId="4">#REF!</definedName>
    <definedName name="impr_g">#REF!</definedName>
    <definedName name="Impuesto" localSheetId="4">#REF!</definedName>
    <definedName name="Impuesto">#REF!</definedName>
    <definedName name="indice" localSheetId="4">#REF!</definedName>
    <definedName name="indice">#REF!</definedName>
    <definedName name="indireaj" localSheetId="4">#REF!</definedName>
    <definedName name="indireaj">#REF!</definedName>
    <definedName name="infra" localSheetId="4">#REF!</definedName>
    <definedName name="infra">#REF!</definedName>
    <definedName name="INFRAESTRUCTURA" localSheetId="4">#REF!</definedName>
    <definedName name="INFRAESTRUCTURA">#REF!</definedName>
    <definedName name="Insumos_Edificios" localSheetId="4">#REF!</definedName>
    <definedName name="Insumos_Edificios">#REF!</definedName>
    <definedName name="Insumos111" localSheetId="4">#REF!</definedName>
    <definedName name="Insumos111">#REF!</definedName>
    <definedName name="int" localSheetId="4">#REF!</definedName>
    <definedName name="int">#REF!</definedName>
    <definedName name="Interes" localSheetId="4">#REF!</definedName>
    <definedName name="Interes">#REF!</definedName>
    <definedName name="intereses" localSheetId="4">#REF!*'5- COSTO FINANCIERO AFD'!Tasa_de_Interés/#REF!</definedName>
    <definedName name="intereses">#REF!*Tasa_de_Interés/#REF!</definedName>
    <definedName name="Interest" localSheetId="4">-IPMT('5- COSTO FINANCIERO AFD'!Interest_Rate/12,'5- COSTO FINANCIERO AFD'!Payment_Number,'5- COSTO FINANCIERO AFD'!Number_of_Payments,'5- COSTO FINANCIERO AFD'!Loan_Amount)</definedName>
    <definedName name="Interest">-IPMT(Interest_Rate/12,Payment_Number,Number_of_Payments,Loan_Amount)</definedName>
    <definedName name="Interest_Rate" localSheetId="4">#REF!</definedName>
    <definedName name="Interest_Rate">#REF!</definedName>
    <definedName name="ioio" localSheetId="4" hidden="1">#REF!</definedName>
    <definedName name="ioio" hidden="1">#REF!</definedName>
    <definedName name="ioioio" localSheetId="4" hidden="1">#REF!</definedName>
    <definedName name="ioioio" hidden="1">#REF!</definedName>
    <definedName name="ioioioi" localSheetId="4" hidden="1">#REF!</definedName>
    <definedName name="ioioioi" hidden="1">#REF!</definedName>
    <definedName name="ioioioioioio" localSheetId="4" hidden="1">#REF!</definedName>
    <definedName name="ioioioioioio" hidden="1">#REF!</definedName>
    <definedName name="ioioioioioiooioiooi" localSheetId="4" hidden="1">#REF!</definedName>
    <definedName name="ioioioioioiooioiooi" hidden="1">#REF!</definedName>
    <definedName name="Ite_Cod" localSheetId="4">#REF!</definedName>
    <definedName name="Ite_Cod">#REF!</definedName>
    <definedName name="Ite_Pad" localSheetId="4">#REF!</definedName>
    <definedName name="Ite_Pad">#REF!</definedName>
    <definedName name="Item_D_G" localSheetId="4">#REF!</definedName>
    <definedName name="Item_D_G">#REF!</definedName>
    <definedName name="ITEMIZADO" localSheetId="4">#REF!</definedName>
    <definedName name="ITEMIZADO">#REF!</definedName>
    <definedName name="ITEMIZADO_DE_CUBIERTAS" localSheetId="4">#REF!</definedName>
    <definedName name="ITEMIZADO_DE_CUBIERTAS">#REF!</definedName>
    <definedName name="ITEMS" localSheetId="4">#REF!</definedName>
    <definedName name="ITEMS">#REF!</definedName>
    <definedName name="items_apoyo" localSheetId="4">#REF!</definedName>
    <definedName name="items_apoyo">#REF!</definedName>
    <definedName name="itemsfinan" localSheetId="4">#REF!</definedName>
    <definedName name="itemsfinan">#REF!</definedName>
    <definedName name="iu" localSheetId="4" hidden="1">#REF!</definedName>
    <definedName name="iu" hidden="1">#REF!</definedName>
    <definedName name="IVA" localSheetId="4">#REF!</definedName>
    <definedName name="IVA">#REF!</definedName>
    <definedName name="j" localSheetId="4">#REF!</definedName>
    <definedName name="j">#REF!</definedName>
    <definedName name="ji" localSheetId="4">#REF!</definedName>
    <definedName name="ji">#REF!</definedName>
    <definedName name="JJ" localSheetId="4">#REF!</definedName>
    <definedName name="JJ">#REF!</definedName>
    <definedName name="jjj" hidden="1">{#N/A,#N/A,FALSE,"Ag_Cardozo";#N/A,#N/A,FALSE,"Cardozo";#N/A,#N/A,FALSE,"Ortiz";#N/A,#N/A,FALSE,"Ag_Ortiz";#N/A,#N/A,FALSE,"Cabrera";#N/A,#N/A,FALSE,"Ag_Cabrera"}</definedName>
    <definedName name="jjjjjjjj" localSheetId="4" hidden="1">#REF!</definedName>
    <definedName name="jjjjjjjj" hidden="1">#REF!</definedName>
    <definedName name="jm" localSheetId="4" hidden="1">#REF!</definedName>
    <definedName name="jm" hidden="1">#REF!</definedName>
    <definedName name="ju64j" localSheetId="4" hidden="1">#REF!</definedName>
    <definedName name="ju64j" hidden="1">#REF!</definedName>
    <definedName name="k" localSheetId="4" hidden="1">#REF!</definedName>
    <definedName name="k" hidden="1">#REF!</definedName>
    <definedName name="kcr" localSheetId="4">#REF!</definedName>
    <definedName name="kcr">#REF!</definedName>
    <definedName name="kf" localSheetId="4">#REF!</definedName>
    <definedName name="kf">#REF!</definedName>
    <definedName name="kjh" localSheetId="4">#REF!</definedName>
    <definedName name="kjh">#REF!</definedName>
    <definedName name="kk" localSheetId="4" hidden="1">#REF!</definedName>
    <definedName name="kk" hidden="1">#REF!</definedName>
    <definedName name="kkk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l" localSheetId="4">#REF!</definedName>
    <definedName name="kl">#REF!</definedName>
    <definedName name="klks" localSheetId="4" hidden="1">#REF!</definedName>
    <definedName name="klks" hidden="1">#REF!</definedName>
    <definedName name="l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.l" localSheetId="4" hidden="1">#REF!</definedName>
    <definedName name="l.l" hidden="1">#REF!</definedName>
    <definedName name="Last_Row" localSheetId="4">IF('5- COSTO FINANCIERO AFD'!Values_Entered,'5- COSTO FINANCIERO AFD'!Header_Row+'5- COSTO FINANCIERO AFD'!Number_of_Payments,'5- COSTO FINANCIERO AFD'!Header_Row)</definedName>
    <definedName name="Last_Row">IF(Values_Entered,Header_Row+Number_of_Payments,Header_Row)</definedName>
    <definedName name="lic_dolar" localSheetId="4">#REF!</definedName>
    <definedName name="lic_dolar">#REF!</definedName>
    <definedName name="licit" localSheetId="4">#REF!</definedName>
    <definedName name="licit">#REF!</definedName>
    <definedName name="ligad" localSheetId="4">#REF!</definedName>
    <definedName name="ligad">#REF!</definedName>
    <definedName name="ligag" localSheetId="4">#REF!</definedName>
    <definedName name="ligag">#REF!</definedName>
    <definedName name="limpieza" localSheetId="4">#REF!</definedName>
    <definedName name="limpieza">#REF!</definedName>
    <definedName name="Listado" localSheetId="4">#REF!</definedName>
    <definedName name="Listado">#REF!</definedName>
    <definedName name="LISTAPERFILES" localSheetId="4">#REF!</definedName>
    <definedName name="LISTAPERFILES">#REF!</definedName>
    <definedName name="LK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l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ll" hidden="1">{#N/A,#N/A,FALSE,"L_Orue";#N/A,#N/A,FALSE,"E_Orue";#N/A,#N/A,FALSE,"L_Caba";#N/A,#N/A,FALSE,"E_Caba";#N/A,#N/A,FALSE,"L_Quin";#N/A,#N/A,FALSE,"E_Quin";#N/A,#N/A,FALSE,"L_Flei";#N/A,#N/A,FALSE,"E_Flei"}</definedName>
    <definedName name="Loan_Amount" localSheetId="4">#REF!</definedName>
    <definedName name="Loan_Amount">#REF!</definedName>
    <definedName name="Loan_Not_Paid" localSheetId="4">IF('5- COSTO FINANCIERO AFD'!Payment_Number&lt;='5- COSTO FINANCIERO AFD'!Number_of_Payments,1,0)</definedName>
    <definedName name="Loan_Not_Paid">IF(Payment_Number&lt;=Number_of_Payments,1,0)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Losa" localSheetId="4">#REF!</definedName>
    <definedName name="Losa">#REF!</definedName>
    <definedName name="losas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TE3" localSheetId="4">#REF!</definedName>
    <definedName name="LOTE3">#REF!</definedName>
    <definedName name="LOTE4" localSheetId="4">#REF!</definedName>
    <definedName name="LOTE4">#REF!</definedName>
    <definedName name="LOTE6" localSheetId="4">#REF!</definedName>
    <definedName name="LOTE6">#REF!</definedName>
    <definedName name="LOTE8" localSheetId="4">#REF!</definedName>
    <definedName name="LOTE8">#REF!</definedName>
    <definedName name="lub" localSheetId="4">#REF!</definedName>
    <definedName name="lub">#REF!</definedName>
    <definedName name="lubric" localSheetId="4">#REF!</definedName>
    <definedName name="lubric">#REF!</definedName>
    <definedName name="LUIS" localSheetId="4">#REF!</definedName>
    <definedName name="LUIS">#REF!</definedName>
    <definedName name="LULU" localSheetId="4">#REF!</definedName>
    <definedName name="LULU">#REF!</definedName>
    <definedName name="LUZBELLA" localSheetId="4">#REF!</definedName>
    <definedName name="LUZBELLA">#REF!</definedName>
    <definedName name="m" localSheetId="4">#REF!</definedName>
    <definedName name="m">#REF!</definedName>
    <definedName name="M_201" localSheetId="4">#REF!</definedName>
    <definedName name="M_201">#REF!</definedName>
    <definedName name="M_202" localSheetId="4">#REF!</definedName>
    <definedName name="M_202">#REF!</definedName>
    <definedName name="M_203" localSheetId="4">#REF!</definedName>
    <definedName name="M_203">#REF!</definedName>
    <definedName name="M_203A" localSheetId="4">#REF!</definedName>
    <definedName name="M_203A">#REF!</definedName>
    <definedName name="M_203B" localSheetId="4">#REF!</definedName>
    <definedName name="M_203B">#REF!</definedName>
    <definedName name="M_203C" localSheetId="4">#REF!</definedName>
    <definedName name="M_203C">#REF!</definedName>
    <definedName name="M_203D" localSheetId="4">#REF!</definedName>
    <definedName name="M_203D">#REF!</definedName>
    <definedName name="M_203F" localSheetId="4">#REF!</definedName>
    <definedName name="M_203F">#REF!</definedName>
    <definedName name="M_303" localSheetId="4">#REF!</definedName>
    <definedName name="M_303">#REF!</definedName>
    <definedName name="M_320" localSheetId="4">#REF!</definedName>
    <definedName name="M_320">#REF!</definedName>
    <definedName name="M_320A" localSheetId="4">#REF!</definedName>
    <definedName name="M_320A">#REF!</definedName>
    <definedName name="M_321" localSheetId="4">#REF!</definedName>
    <definedName name="M_321">#REF!</definedName>
    <definedName name="M_322" localSheetId="4">#REF!</definedName>
    <definedName name="M_322">#REF!</definedName>
    <definedName name="M_323" localSheetId="4">#REF!</definedName>
    <definedName name="M_323">#REF!</definedName>
    <definedName name="M_403A" localSheetId="4">#REF!</definedName>
    <definedName name="M_403A">#REF!</definedName>
    <definedName name="M_403B" localSheetId="4">#REF!</definedName>
    <definedName name="M_403B">#REF!</definedName>
    <definedName name="M_407" localSheetId="4">#REF!</definedName>
    <definedName name="M_407">#REF!</definedName>
    <definedName name="M_408" localSheetId="4">#REF!</definedName>
    <definedName name="M_408">#REF!</definedName>
    <definedName name="M_600A" localSheetId="4">#REF!</definedName>
    <definedName name="M_600A">#REF!</definedName>
    <definedName name="M_600B" localSheetId="4">#REF!</definedName>
    <definedName name="M_600B">#REF!</definedName>
    <definedName name="M_601_1" localSheetId="4">#REF!</definedName>
    <definedName name="M_601_1">#REF!</definedName>
    <definedName name="M_601_2" localSheetId="4">#REF!</definedName>
    <definedName name="M_601_2">#REF!</definedName>
    <definedName name="M_601_B" localSheetId="4">#REF!</definedName>
    <definedName name="M_601_B">#REF!</definedName>
    <definedName name="M_602A" localSheetId="4">#REF!</definedName>
    <definedName name="M_602A">#REF!</definedName>
    <definedName name="M_602B" localSheetId="4">#REF!</definedName>
    <definedName name="M_602B">#REF!</definedName>
    <definedName name="M_603A12" localSheetId="4">#REF!</definedName>
    <definedName name="M_603A12">#REF!</definedName>
    <definedName name="M_603A13" localSheetId="4">#REF!</definedName>
    <definedName name="M_603A13">#REF!</definedName>
    <definedName name="M_603A14" localSheetId="4">#REF!</definedName>
    <definedName name="M_603A14">#REF!</definedName>
    <definedName name="M_603A21" localSheetId="4">#REF!</definedName>
    <definedName name="M_603A21">#REF!</definedName>
    <definedName name="M_603A22" localSheetId="4">#REF!</definedName>
    <definedName name="M_603A22">#REF!</definedName>
    <definedName name="M_603A23" localSheetId="4">#REF!</definedName>
    <definedName name="M_603A23">#REF!</definedName>
    <definedName name="M_603A31" localSheetId="4">#REF!</definedName>
    <definedName name="M_603A31">#REF!</definedName>
    <definedName name="M_603A32" localSheetId="4">#REF!</definedName>
    <definedName name="M_603A32">#REF!</definedName>
    <definedName name="M_603B12" localSheetId="4">#REF!</definedName>
    <definedName name="M_603B12">#REF!</definedName>
    <definedName name="M_603B13" localSheetId="4">#REF!</definedName>
    <definedName name="M_603B13">#REF!</definedName>
    <definedName name="M_603B14" localSheetId="4">#REF!</definedName>
    <definedName name="M_603B14">#REF!</definedName>
    <definedName name="M_603B21" localSheetId="4">#REF!</definedName>
    <definedName name="M_603B21">#REF!</definedName>
    <definedName name="M_603B22" localSheetId="4">#REF!</definedName>
    <definedName name="M_603B22">#REF!</definedName>
    <definedName name="M_603B23" localSheetId="4">#REF!</definedName>
    <definedName name="M_603B23">#REF!</definedName>
    <definedName name="M_603B24" localSheetId="4">#REF!</definedName>
    <definedName name="M_603B24">#REF!</definedName>
    <definedName name="M_603B31" localSheetId="4">#REF!</definedName>
    <definedName name="M_603B31">#REF!</definedName>
    <definedName name="M_603B33" localSheetId="4">#REF!</definedName>
    <definedName name="M_603B33">#REF!</definedName>
    <definedName name="M_606" localSheetId="4">#REF!</definedName>
    <definedName name="M_606">#REF!</definedName>
    <definedName name="M_607" localSheetId="4">#REF!</definedName>
    <definedName name="M_607">#REF!</definedName>
    <definedName name="M_607A" localSheetId="4">#REF!</definedName>
    <definedName name="M_607A">#REF!</definedName>
    <definedName name="M_610" localSheetId="4">#REF!</definedName>
    <definedName name="M_610">#REF!</definedName>
    <definedName name="M_618" localSheetId="4">#REF!</definedName>
    <definedName name="M_618">#REF!</definedName>
    <definedName name="M_618A" localSheetId="4">#REF!</definedName>
    <definedName name="M_618A">#REF!</definedName>
    <definedName name="m_ad" localSheetId="4">#REF!</definedName>
    <definedName name="m_ad">#REF!</definedName>
    <definedName name="m_ad_t" localSheetId="4">#REF!</definedName>
    <definedName name="m_ad_t">#REF!</definedName>
    <definedName name="M_E" localSheetId="4">#REF!</definedName>
    <definedName name="M_E">#REF!</definedName>
    <definedName name="m_enc" localSheetId="4">#REF!</definedName>
    <definedName name="m_enc">#REF!</definedName>
    <definedName name="M_L" localSheetId="4">#REF!</definedName>
    <definedName name="M_L">#REF!</definedName>
    <definedName name="M_M" localSheetId="4">#REF!</definedName>
    <definedName name="M_M">#REF!</definedName>
    <definedName name="M2BaulAdicional" localSheetId="4">SUM(#REF!,#REF!,#REF!)</definedName>
    <definedName name="M2BaulAdicional">SUM(#REF!,#REF!,#REF!)</definedName>
    <definedName name="MADERA_E_P" localSheetId="4">#REF!</definedName>
    <definedName name="MADERA_E_P">#REF!</definedName>
    <definedName name="MADRE_GENERAL" localSheetId="4">#REF!</definedName>
    <definedName name="MADRE_GENERAL">#REF!</definedName>
    <definedName name="MANO_DE_OBRA" localSheetId="4">#REF!</definedName>
    <definedName name="MANO_DE_OBRA">#REF!</definedName>
    <definedName name="MANOBRA" localSheetId="4">#REF!</definedName>
    <definedName name="MANOBRA">#REF!</definedName>
    <definedName name="Manodeobra" localSheetId="4">#REF!</definedName>
    <definedName name="Manodeobra">#REF!</definedName>
    <definedName name="Manoobra" localSheetId="4">#REF!</definedName>
    <definedName name="Manoobra">#REF!</definedName>
    <definedName name="Manoobra337" localSheetId="4">#REF!</definedName>
    <definedName name="Manoobra337">#REF!</definedName>
    <definedName name="manoobracaro" localSheetId="4">#REF!</definedName>
    <definedName name="manoobracaro">#REF!</definedName>
    <definedName name="maquinas" localSheetId="4">#REF!</definedName>
    <definedName name="maquinas">#REF!</definedName>
    <definedName name="Mat" localSheetId="4">#REF!</definedName>
    <definedName name="Mat">#REF!</definedName>
    <definedName name="mat_asfd" localSheetId="4">#REF!</definedName>
    <definedName name="mat_asfd">#REF!</definedName>
    <definedName name="mat_asfg" localSheetId="4">#REF!</definedName>
    <definedName name="mat_asfg">#REF!</definedName>
    <definedName name="Mat_Cod" localSheetId="4">#REF!</definedName>
    <definedName name="Mat_Cod">#REF!</definedName>
    <definedName name="Mat_Pad" localSheetId="4">#REF!</definedName>
    <definedName name="Mat_Pad">#REF!</definedName>
    <definedName name="Mat_Pre" localSheetId="4">#REF!</definedName>
    <definedName name="Mat_Pre">#REF!</definedName>
    <definedName name="MATER" localSheetId="4">#REF!</definedName>
    <definedName name="MATER">#REF!</definedName>
    <definedName name="matercaro" localSheetId="4">#REF!</definedName>
    <definedName name="matercaro">#REF!</definedName>
    <definedName name="Material" localSheetId="4">#REF!</definedName>
    <definedName name="Material">#REF!</definedName>
    <definedName name="Materiales" localSheetId="4">#REF!</definedName>
    <definedName name="Materiales">#REF!</definedName>
    <definedName name="materiales_des" localSheetId="4">#REF!</definedName>
    <definedName name="materiales_des">#REF!</definedName>
    <definedName name="materiales330eby" localSheetId="4">#REF!</definedName>
    <definedName name="materiales330eby">#REF!</definedName>
    <definedName name="Materiales337" localSheetId="4">#REF!</definedName>
    <definedName name="Materiales337">#REF!</definedName>
    <definedName name="MaterialVVZ" localSheetId="4">#REF!</definedName>
    <definedName name="MaterialVVZ">#REF!</definedName>
    <definedName name="Matrix" localSheetId="4">#REF!</definedName>
    <definedName name="Matrix">#REF!</definedName>
    <definedName name="Matrix1" localSheetId="4">#REF!</definedName>
    <definedName name="Matrix1">#REF!</definedName>
    <definedName name="Matriz_Equipos" localSheetId="4">#REF!</definedName>
    <definedName name="Matriz_Equipos">#REF!</definedName>
    <definedName name="Matriz_items" localSheetId="4">#REF!</definedName>
    <definedName name="Matriz_items">#REF!</definedName>
    <definedName name="matrizeq" localSheetId="4">#REF!</definedName>
    <definedName name="matrizeq">#REF!</definedName>
    <definedName name="MATRIZITEMS" localSheetId="4">#REF!</definedName>
    <definedName name="MATRIZITEMS">#REF!</definedName>
    <definedName name="matrizmat" localSheetId="4">#REF!</definedName>
    <definedName name="matrizmat">#REF!</definedName>
    <definedName name="matrizper" localSheetId="4">#REF!</definedName>
    <definedName name="matrizper">#REF!</definedName>
    <definedName name="matrizprecio" localSheetId="4">#REF!</definedName>
    <definedName name="matrizprecio">#REF!</definedName>
    <definedName name="matriztrasp" localSheetId="4">#REF!</definedName>
    <definedName name="matriztrasp">#REF!</definedName>
    <definedName name="mb" localSheetId="4">#REF!</definedName>
    <definedName name="mb">#REF!</definedName>
    <definedName name="MBOMBA" localSheetId="4">#REF!</definedName>
    <definedName name="MBOMBA">#REF!</definedName>
    <definedName name="MDEFENSA" localSheetId="4">#REF!</definedName>
    <definedName name="MDEFENSA">#REF!</definedName>
    <definedName name="Mdo_Cod" localSheetId="4">#REF!</definedName>
    <definedName name="Mdo_Cod">#REF!</definedName>
    <definedName name="Mdo_Pad" localSheetId="4">#REF!</definedName>
    <definedName name="Mdo_Pad">#REF!</definedName>
    <definedName name="Mdo_Pre" localSheetId="4">#REF!</definedName>
    <definedName name="Mdo_Pre">#REF!</definedName>
    <definedName name="MDOV" localSheetId="4">#REF!</definedName>
    <definedName name="MDOV">#REF!</definedName>
    <definedName name="MEJORADOR_P" localSheetId="4">#REF!</definedName>
    <definedName name="MEJORADOR_P">#REF!</definedName>
    <definedName name="mes" localSheetId="4">#REF!</definedName>
    <definedName name="mes">#REF!</definedName>
    <definedName name="mescer" localSheetId="4">#REF!</definedName>
    <definedName name="mescer">#REF!</definedName>
    <definedName name="mescont" localSheetId="4">#REF!</definedName>
    <definedName name="mescont">#REF!</definedName>
    <definedName name="metal" localSheetId="4">#REF!</definedName>
    <definedName name="metal">#REF!</definedName>
    <definedName name="michigan" localSheetId="4">#REF!</definedName>
    <definedName name="michigan">#REF!</definedName>
    <definedName name="Mixer" localSheetId="4">#REF!</definedName>
    <definedName name="Mixer">#REF!</definedName>
    <definedName name="MIXER__HORA" localSheetId="4">#REF!</definedName>
    <definedName name="MIXER__HORA">#REF!</definedName>
    <definedName name="mjmj" localSheetId="4" hidden="1">#REF!</definedName>
    <definedName name="mjmj" hidden="1">#REF!</definedName>
    <definedName name="MN_140" localSheetId="4">#REF!</definedName>
    <definedName name="MN_140">#REF!</definedName>
    <definedName name="MO" localSheetId="4">#REF!</definedName>
    <definedName name="MO">#REF!</definedName>
    <definedName name="MO_201" localSheetId="4">#REF!</definedName>
    <definedName name="MO_201">#REF!</definedName>
    <definedName name="MO_202" localSheetId="4">#REF!</definedName>
    <definedName name="MO_202">#REF!</definedName>
    <definedName name="MO_203" localSheetId="4">#REF!</definedName>
    <definedName name="MO_203">#REF!</definedName>
    <definedName name="MO_203A" localSheetId="4">#REF!</definedName>
    <definedName name="MO_203A">#REF!</definedName>
    <definedName name="MO_203B" localSheetId="4">#REF!</definedName>
    <definedName name="MO_203B">#REF!</definedName>
    <definedName name="MO_203C" localSheetId="4">#REF!</definedName>
    <definedName name="MO_203C">#REF!</definedName>
    <definedName name="MO_203D" localSheetId="4">#REF!</definedName>
    <definedName name="MO_203D">#REF!</definedName>
    <definedName name="MO_203F" localSheetId="4">#REF!</definedName>
    <definedName name="MO_203F">#REF!</definedName>
    <definedName name="MO_303" localSheetId="4">#REF!</definedName>
    <definedName name="MO_303">#REF!</definedName>
    <definedName name="MO_320" localSheetId="4">#REF!</definedName>
    <definedName name="MO_320">#REF!</definedName>
    <definedName name="MO_320A" localSheetId="4">#REF!</definedName>
    <definedName name="MO_320A">#REF!</definedName>
    <definedName name="MO_321" localSheetId="4">#REF!</definedName>
    <definedName name="MO_321">#REF!</definedName>
    <definedName name="MO_322" localSheetId="4">#REF!</definedName>
    <definedName name="MO_322">#REF!</definedName>
    <definedName name="MO_323" localSheetId="4">#REF!</definedName>
    <definedName name="MO_323">#REF!</definedName>
    <definedName name="MO_403A" localSheetId="4">#REF!</definedName>
    <definedName name="MO_403A">#REF!</definedName>
    <definedName name="MO_403B" localSheetId="4">#REF!</definedName>
    <definedName name="MO_403B">#REF!</definedName>
    <definedName name="MO_407" localSheetId="4">#REF!</definedName>
    <definedName name="MO_407">#REF!</definedName>
    <definedName name="MO_408" localSheetId="4">#REF!</definedName>
    <definedName name="MO_408">#REF!</definedName>
    <definedName name="MO_600A" localSheetId="4">#REF!</definedName>
    <definedName name="MO_600A">#REF!</definedName>
    <definedName name="MO_600B" localSheetId="4">#REF!</definedName>
    <definedName name="MO_600B">#REF!</definedName>
    <definedName name="MO_601_1" localSheetId="4">#REF!</definedName>
    <definedName name="MO_601_1">#REF!</definedName>
    <definedName name="MO_601_2" localSheetId="4">#REF!</definedName>
    <definedName name="MO_601_2">#REF!</definedName>
    <definedName name="MO_601_B" localSheetId="4">#REF!</definedName>
    <definedName name="MO_601_B">#REF!</definedName>
    <definedName name="MO_602A" localSheetId="4">#REF!</definedName>
    <definedName name="MO_602A">#REF!</definedName>
    <definedName name="MO_602B" localSheetId="4">#REF!</definedName>
    <definedName name="MO_602B">#REF!</definedName>
    <definedName name="MO_603A11" localSheetId="4">#REF!</definedName>
    <definedName name="MO_603A11">#REF!</definedName>
    <definedName name="MO_603A12" localSheetId="4">#REF!</definedName>
    <definedName name="MO_603A12">#REF!</definedName>
    <definedName name="MO_603A13" localSheetId="4">#REF!</definedName>
    <definedName name="MO_603A13">#REF!</definedName>
    <definedName name="MO_603A14" localSheetId="4">#REF!</definedName>
    <definedName name="MO_603A14">#REF!</definedName>
    <definedName name="MO_603A21" localSheetId="4">#REF!</definedName>
    <definedName name="MO_603A21">#REF!</definedName>
    <definedName name="MO_603A22" localSheetId="4">#REF!</definedName>
    <definedName name="MO_603A22">#REF!</definedName>
    <definedName name="MO_603A23" localSheetId="4">#REF!</definedName>
    <definedName name="MO_603A23">#REF!</definedName>
    <definedName name="MO_603A31" localSheetId="4">#REF!</definedName>
    <definedName name="MO_603A31">#REF!</definedName>
    <definedName name="MO_603A32" localSheetId="4">#REF!</definedName>
    <definedName name="MO_603A32">#REF!</definedName>
    <definedName name="MO_603B12" localSheetId="4">#REF!</definedName>
    <definedName name="MO_603B12">#REF!</definedName>
    <definedName name="MO_603B13" localSheetId="4">#REF!</definedName>
    <definedName name="MO_603B13">#REF!</definedName>
    <definedName name="MO_603B14" localSheetId="4">#REF!</definedName>
    <definedName name="MO_603B14">#REF!</definedName>
    <definedName name="MO_603B21" localSheetId="4">#REF!</definedName>
    <definedName name="MO_603B21">#REF!</definedName>
    <definedName name="MO_603B22" localSheetId="4">#REF!</definedName>
    <definedName name="MO_603B22">#REF!</definedName>
    <definedName name="MO_603B23" localSheetId="4">#REF!</definedName>
    <definedName name="MO_603B23">#REF!</definedName>
    <definedName name="MO_603B24" localSheetId="4">#REF!</definedName>
    <definedName name="MO_603B24">#REF!</definedName>
    <definedName name="MO_603B31" localSheetId="4">#REF!</definedName>
    <definedName name="MO_603B31">#REF!</definedName>
    <definedName name="MO_603B33" localSheetId="4">#REF!</definedName>
    <definedName name="MO_603B33">#REF!</definedName>
    <definedName name="MO_606" localSheetId="4">#REF!</definedName>
    <definedName name="MO_606">#REF!</definedName>
    <definedName name="MO_607" localSheetId="4">#REF!</definedName>
    <definedName name="MO_607">#REF!</definedName>
    <definedName name="MO_607A" localSheetId="4">#REF!</definedName>
    <definedName name="MO_607A">#REF!</definedName>
    <definedName name="MO_610" localSheetId="4">#REF!</definedName>
    <definedName name="MO_610">#REF!</definedName>
    <definedName name="MO_618" localSheetId="4">#REF!</definedName>
    <definedName name="MO_618">#REF!</definedName>
    <definedName name="MO_618A" localSheetId="4">#REF!</definedName>
    <definedName name="MO_618A">#REF!</definedName>
    <definedName name="MO_619" localSheetId="4">#REF!</definedName>
    <definedName name="MO_619">#REF!</definedName>
    <definedName name="MO_E" localSheetId="4">#REF!</definedName>
    <definedName name="MO_E">#REF!</definedName>
    <definedName name="MO_L" localSheetId="4">#REF!</definedName>
    <definedName name="MO_L">#REF!</definedName>
    <definedName name="mobra" localSheetId="4">#REF!</definedName>
    <definedName name="mobra">#REF!</definedName>
    <definedName name="mobra_des" localSheetId="4">#REF!</definedName>
    <definedName name="mobra_des">#REF!</definedName>
    <definedName name="Mod" localSheetId="4">#REF!</definedName>
    <definedName name="Mod">#REF!</definedName>
    <definedName name="Modalidad" localSheetId="4">#REF!</definedName>
    <definedName name="Modalidad">#REF!</definedName>
    <definedName name="MOEXPLOTACION" localSheetId="4">#REF!</definedName>
    <definedName name="MOEXPLOTACION">#REF!</definedName>
    <definedName name="moficial" localSheetId="4">#REF!</definedName>
    <definedName name="moficial">#REF!</definedName>
    <definedName name="moncer" localSheetId="4">#REF!</definedName>
    <definedName name="moncer">#REF!</definedName>
    <definedName name="moncer17" localSheetId="4">#REF!</definedName>
    <definedName name="moncer17">#REF!</definedName>
    <definedName name="moncer83" localSheetId="4">#REF!</definedName>
    <definedName name="moncer83">#REF!</definedName>
    <definedName name="moncon" localSheetId="4">#REF!</definedName>
    <definedName name="moncon">#REF!</definedName>
    <definedName name="moncon_us" localSheetId="4">#REF!</definedName>
    <definedName name="moncon_us">#REF!</definedName>
    <definedName name="moncont" localSheetId="4">#REF!</definedName>
    <definedName name="moncont">#REF!</definedName>
    <definedName name="moncont1" localSheetId="4">#REF!</definedName>
    <definedName name="moncont1">#REF!</definedName>
    <definedName name="moncont2" localSheetId="4">#REF!</definedName>
    <definedName name="moncont2">#REF!</definedName>
    <definedName name="Moneda_e" localSheetId="4">#REF!</definedName>
    <definedName name="Moneda_e">#REF!</definedName>
    <definedName name="Moneda_f" localSheetId="4">#REF!</definedName>
    <definedName name="Moneda_f">#REF!</definedName>
    <definedName name="Moneda_m" localSheetId="4">#REF!</definedName>
    <definedName name="Moneda_m">#REF!</definedName>
    <definedName name="Moneda_m.o." localSheetId="4">#REF!</definedName>
    <definedName name="Moneda_m.o.">#REF!</definedName>
    <definedName name="Monthly_Payment" localSheetId="4">-PMT('5- COSTO FINANCIERO AFD'!Interest_Rate/12,'5- COSTO FINANCIERO AFD'!Number_of_Payments,'5- COSTO FINANCIERO AFD'!Loan_Amount)</definedName>
    <definedName name="Monthly_Payment">-PMT(Interest_Rate/12,Number_of_Payments,Loan_Amount)</definedName>
    <definedName name="monto_obra" localSheetId="4">#REF!</definedName>
    <definedName name="monto_obra">#REF!</definedName>
    <definedName name="MOPC" localSheetId="4">#REF!</definedName>
    <definedName name="MOPC">#REF!</definedName>
    <definedName name="mort13" localSheetId="4">#REF!</definedName>
    <definedName name="mort13">#REF!</definedName>
    <definedName name="MORTERO" localSheetId="4">#REF!</definedName>
    <definedName name="MORTERO">#REF!</definedName>
    <definedName name="mortero13" localSheetId="4">#REF!</definedName>
    <definedName name="mortero13">#REF!</definedName>
    <definedName name="MT" localSheetId="4">#REF!</definedName>
    <definedName name="MT">#REF!</definedName>
    <definedName name="Municipalidad" localSheetId="4">#REF!</definedName>
    <definedName name="Municipalidad">#REF!</definedName>
    <definedName name="n" localSheetId="4" hidden="1">#REF!</definedName>
    <definedName name="n" hidden="1">#REF!</definedName>
    <definedName name="N_Ayudante" localSheetId="4">#REF!</definedName>
    <definedName name="N_Ayudante">#REF!</definedName>
    <definedName name="N_Capataz" localSheetId="4">#REF!</definedName>
    <definedName name="N_Capataz">#REF!</definedName>
    <definedName name="N_Chofer" localSheetId="4">#REF!</definedName>
    <definedName name="N_Chofer">#REF!</definedName>
    <definedName name="N_OBRA" localSheetId="4">#REF!</definedName>
    <definedName name="N_OBRA">#REF!</definedName>
    <definedName name="N_Oficial" localSheetId="4">#REF!</definedName>
    <definedName name="N_Oficial">#REF!</definedName>
    <definedName name="N_OperadoA" localSheetId="4">#REF!</definedName>
    <definedName name="N_OperadoA">#REF!</definedName>
    <definedName name="N_OperadorB" localSheetId="4">#REF!</definedName>
    <definedName name="N_OperadorB">#REF!</definedName>
    <definedName name="nafta" localSheetId="4">#REF!</definedName>
    <definedName name="nafta">#REF!</definedName>
    <definedName name="nb" localSheetId="4">#REF!</definedName>
    <definedName name="nb">#REF!</definedName>
    <definedName name="ncemento" localSheetId="4">#REF!</definedName>
    <definedName name="ncemento">#REF!</definedName>
    <definedName name="nh" localSheetId="4" hidden="1">#REF!</definedName>
    <definedName name="nh" hidden="1">#REF!</definedName>
    <definedName name="nhj" localSheetId="4" hidden="1">#REF!</definedName>
    <definedName name="nhj" hidden="1">#REF!</definedName>
    <definedName name="njjhhj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O">#N/A</definedName>
    <definedName name="nombre" localSheetId="4">#REF!</definedName>
    <definedName name="nombre">#REF!</definedName>
    <definedName name="nombreeq" localSheetId="4">#REF!</definedName>
    <definedName name="nombreeq">#REF!</definedName>
    <definedName name="nombremat" localSheetId="4">#REF!</definedName>
    <definedName name="nombremat">#REF!</definedName>
    <definedName name="nombretrasp" localSheetId="4">#REF!</definedName>
    <definedName name="nombretrasp">#REF!</definedName>
    <definedName name="nsh" localSheetId="4">#REF!</definedName>
    <definedName name="nsh">#REF!</definedName>
    <definedName name="ntubos" localSheetId="4">#REF!</definedName>
    <definedName name="ntubos">#REF!</definedName>
    <definedName name="Number_of_Payments" localSheetId="4">#REF!</definedName>
    <definedName name="Number_of_Payments">#REF!</definedName>
    <definedName name="numcer" localSheetId="4">#REF!</definedName>
    <definedName name="numcer">#REF!</definedName>
    <definedName name="ñl" localSheetId="4">#REF!</definedName>
    <definedName name="ñl">#REF!</definedName>
    <definedName name="ññ" localSheetId="4" hidden="1">#REF!</definedName>
    <definedName name="ññ" hidden="1">#REF!</definedName>
    <definedName name="o" localSheetId="4">#REF!</definedName>
    <definedName name="o">#REF!</definedName>
    <definedName name="OB" localSheetId="4">#REF!</definedName>
    <definedName name="OB">#REF!</definedName>
    <definedName name="Obr_Cod" localSheetId="4">#REF!</definedName>
    <definedName name="Obr_Cod">#REF!</definedName>
    <definedName name="obra" localSheetId="4">#REF!</definedName>
    <definedName name="obra">#REF!</definedName>
    <definedName name="Obra_1" localSheetId="4">#REF!</definedName>
    <definedName name="Obra_1">#REF!</definedName>
    <definedName name="Obra_2" localSheetId="4">#REF!</definedName>
    <definedName name="Obra_2">#REF!</definedName>
    <definedName name="OBRAS" localSheetId="4">#REF!</definedName>
    <definedName name="OBRAS">#REF!</definedName>
    <definedName name="obras16" localSheetId="4">#REF!</definedName>
    <definedName name="obras16">#REF!</definedName>
    <definedName name="obrass" localSheetId="4">#REF!</definedName>
    <definedName name="obrass">#REF!</definedName>
    <definedName name="obs" localSheetId="4">#REF!</definedName>
    <definedName name="obs">#REF!</definedName>
    <definedName name="OFERTA" localSheetId="4">#REF!</definedName>
    <definedName name="OFERTA">#REF!</definedName>
    <definedName name="Oferta337B" localSheetId="4">#REF!</definedName>
    <definedName name="Oferta337B">#REF!</definedName>
    <definedName name="ofertacaronay" localSheetId="4">#REF!</definedName>
    <definedName name="ofertacaronay">#REF!</definedName>
    <definedName name="oficial" localSheetId="4">#REF!</definedName>
    <definedName name="oficial">#REF!</definedName>
    <definedName name="oi" localSheetId="4" hidden="1">#REF!</definedName>
    <definedName name="oi" hidden="1">#REF!</definedName>
    <definedName name="oio" localSheetId="4" hidden="1">#REF!</definedName>
    <definedName name="oio" hidden="1">#REF!</definedName>
    <definedName name="OJBDCPIBWDCIYB" localSheetId="4">#REF!</definedName>
    <definedName name="OJBDCPIBWDCIYB">#REF!</definedName>
    <definedName name="oo" localSheetId="4">#REF!</definedName>
    <definedName name="oo">#REF!</definedName>
    <definedName name="op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era1" localSheetId="4">#REF!</definedName>
    <definedName name="Opera1">#REF!</definedName>
    <definedName name="opera2" localSheetId="4">#REF!</definedName>
    <definedName name="opera2">#REF!</definedName>
    <definedName name="Operador" localSheetId="4">#REF!</definedName>
    <definedName name="Operador">#REF!</definedName>
    <definedName name="OPERADOR_MIXER" localSheetId="4">#REF!</definedName>
    <definedName name="OPERADOR_MIXER">#REF!</definedName>
    <definedName name="OPERADOR_PALA" localSheetId="4">#REF!</definedName>
    <definedName name="OPERADOR_PALA">#REF!</definedName>
    <definedName name="OPERADOR_PLANTA" localSheetId="4">#REF!</definedName>
    <definedName name="OPERADOR_PLANTA">#REF!</definedName>
    <definedName name="Operador_Plta" localSheetId="4">#REF!</definedName>
    <definedName name="Operador_Plta">#REF!</definedName>
    <definedName name="OperadorA" localSheetId="4">#REF!</definedName>
    <definedName name="OperadorA">#REF!</definedName>
    <definedName name="OperadorB" localSheetId="4">#REF!</definedName>
    <definedName name="OperadorB">#REF!</definedName>
    <definedName name="opopo" localSheetId="4" hidden="1">#REF!</definedName>
    <definedName name="opopo" hidden="1">#REF!</definedName>
    <definedName name="opopoiiu" localSheetId="4" hidden="1">#REF!</definedName>
    <definedName name="opopoiiu" hidden="1">#REF!</definedName>
    <definedName name="opopopo" localSheetId="4" hidden="1">#REF!</definedName>
    <definedName name="opopopo" hidden="1">#REF!</definedName>
    <definedName name="osc" localSheetId="4">#REF!</definedName>
    <definedName name="osc">#REF!</definedName>
    <definedName name="p" localSheetId="4">#REF!</definedName>
    <definedName name="p">#REF!</definedName>
    <definedName name="p1_f" localSheetId="4">#REF!</definedName>
    <definedName name="p1_f">#REF!</definedName>
    <definedName name="p2_f" localSheetId="4">#REF!</definedName>
    <definedName name="p2_f">#REF!</definedName>
    <definedName name="PALA_HORA" localSheetId="4">#REF!</definedName>
    <definedName name="PALA_HORA">#REF!</definedName>
    <definedName name="PalaCargadora" localSheetId="4">#REF!</definedName>
    <definedName name="PalaCargadora">#REF!</definedName>
    <definedName name="PASTO_P" localSheetId="4">#REF!</definedName>
    <definedName name="PASTO_P">#REF!</definedName>
    <definedName name="Payment_Date" localSheetId="4">DATE(YEAR('5- COSTO FINANCIERO AFD'!Loan_Start),MONTH('5- COSTO FINANCIERO AFD'!Loan_Start)+'5- COSTO FINANCIERO AFD'!Payment_Number,DAY('5- COSTO FINANCIERO AFD'!Loan_Start))</definedName>
    <definedName name="Payment_Date">DATE(YEAR(Loan_Start),MONTH(Loan_Start)+Payment_Number,DAY(Loan_Start))</definedName>
    <definedName name="Payment_Number" localSheetId="4">ROW()-'5- COSTO FINANCIERO AFD'!Header_Row</definedName>
    <definedName name="Payment_Number">ROW()-Header_Row</definedName>
    <definedName name="pb" localSheetId="4">#REF!</definedName>
    <definedName name="pb">#REF!</definedName>
    <definedName name="pbd" localSheetId="4">#REF!</definedName>
    <definedName name="pbd">#REF!</definedName>
    <definedName name="pbg" localSheetId="4">#REF!</definedName>
    <definedName name="pbg">#REF!</definedName>
    <definedName name="pbm" localSheetId="4">#REF!</definedName>
    <definedName name="pbm">#REF!</definedName>
    <definedName name="pbmd" localSheetId="4">#REF!</definedName>
    <definedName name="pbmd">#REF!</definedName>
    <definedName name="pbt" localSheetId="4">#REF!</definedName>
    <definedName name="pbt">#REF!</definedName>
    <definedName name="pc_55c" localSheetId="4">#REF!</definedName>
    <definedName name="pc_55c">#REF!</definedName>
    <definedName name="PC_938" localSheetId="4">#REF!</definedName>
    <definedName name="PC_938">#REF!</definedName>
    <definedName name="pccat" localSheetId="4">#REF!</definedName>
    <definedName name="pccat">#REF!</definedName>
    <definedName name="pddk" localSheetId="4">#REF!</definedName>
    <definedName name="pddk">#REF!</definedName>
    <definedName name="pealav" localSheetId="4">#REF!</definedName>
    <definedName name="pealav">#REF!</definedName>
    <definedName name="pegas" localSheetId="4">#REF!</definedName>
    <definedName name="pegas">#REF!</definedName>
    <definedName name="penaf" localSheetId="4">#REF!</definedName>
    <definedName name="penaf">#REF!</definedName>
    <definedName name="pePB" localSheetId="4">#REF!</definedName>
    <definedName name="pePB">#REF!</definedName>
    <definedName name="Periodicidad" localSheetId="4">#REF!</definedName>
    <definedName name="Periodicidad">#REF!</definedName>
    <definedName name="Periodos" localSheetId="4">#REF!</definedName>
    <definedName name="Periodos">#REF!</definedName>
    <definedName name="petrit" localSheetId="4">#REF!</definedName>
    <definedName name="petrit">#REF!</definedName>
    <definedName name="Pie_brut" localSheetId="4">#REF!</definedName>
    <definedName name="Pie_brut">#REF!</definedName>
    <definedName name="piedra" localSheetId="4">#REF!</definedName>
    <definedName name="piedra">#REF!</definedName>
    <definedName name="PIEDRA_F" localSheetId="4">#REF!</definedName>
    <definedName name="PIEDRA_F">#REF!</definedName>
    <definedName name="PIEDRA_P" localSheetId="4">#REF!</definedName>
    <definedName name="PIEDRA_P">#REF!</definedName>
    <definedName name="Pilares" localSheetId="4" hidden="1">#REF!</definedName>
    <definedName name="Pilares" hidden="1">#REF!</definedName>
    <definedName name="PINTURA" localSheetId="4">#REF!</definedName>
    <definedName name="PINTURA">#REF!</definedName>
    <definedName name="PINTURA_A_P" localSheetId="4">#REF!</definedName>
    <definedName name="PINTURA_A_P">#REF!</definedName>
    <definedName name="PINTURA_AL_P" localSheetId="4">#REF!</definedName>
    <definedName name="PINTURA_AL_P">#REF!</definedName>
    <definedName name="PINTURA_AS_P" localSheetId="4">#REF!</definedName>
    <definedName name="PINTURA_AS_P">#REF!</definedName>
    <definedName name="piso" localSheetId="4">#REF!</definedName>
    <definedName name="piso">#REF!</definedName>
    <definedName name="piss" localSheetId="4">#REF!</definedName>
    <definedName name="piss">#REF!</definedName>
    <definedName name="pl_hor" localSheetId="4">#REF!</definedName>
    <definedName name="pl_hor">#REF!</definedName>
    <definedName name="PLACA" localSheetId="4">#REF!</definedName>
    <definedName name="PLACA">#REF!</definedName>
    <definedName name="placa_km" localSheetId="4">#REF!</definedName>
    <definedName name="placa_km">#REF!</definedName>
    <definedName name="Planilla" localSheetId="4">#REF!</definedName>
    <definedName name="Planilla">#REF!</definedName>
    <definedName name="PLANILLA_A" localSheetId="4">#REF!</definedName>
    <definedName name="PLANILLA_A">#REF!</definedName>
    <definedName name="PLANILLA_B" localSheetId="4">#REF!</definedName>
    <definedName name="PLANILLA_B">#REF!</definedName>
    <definedName name="Planilla_Cantidades_CDD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TA_HORA" localSheetId="4">#REF!</definedName>
    <definedName name="PLANTA_HORA">#REF!</definedName>
    <definedName name="Plazo" localSheetId="4">#REF!</definedName>
    <definedName name="Plazo">#REF!</definedName>
    <definedName name="Plta_H" localSheetId="4">#REF!</definedName>
    <definedName name="Plta_H">#REF!</definedName>
    <definedName name="po" localSheetId="4">#REF!</definedName>
    <definedName name="po">#REF!</definedName>
    <definedName name="popo" localSheetId="4" hidden="1">#REF!</definedName>
    <definedName name="popo" hidden="1">#REF!</definedName>
    <definedName name="popoipo" localSheetId="4">#REF!</definedName>
    <definedName name="popoipo">#REF!</definedName>
    <definedName name="POSTE" localSheetId="4">#REF!</definedName>
    <definedName name="POSTE">#REF!</definedName>
    <definedName name="POSTE_P" localSheetId="4">#REF!</definedName>
    <definedName name="POSTE_P">#REF!</definedName>
    <definedName name="PPP" localSheetId="4">#REF!</definedName>
    <definedName name="PPP">#REF!</definedName>
    <definedName name="PR" localSheetId="4">#REF!</definedName>
    <definedName name="PR">#REF!</definedName>
    <definedName name="precio_u" localSheetId="4">#REF!</definedName>
    <definedName name="precio_u">#REF!</definedName>
    <definedName name="PRECIO1" localSheetId="4">#REF!</definedName>
    <definedName name="PRECIO1">#REF!</definedName>
    <definedName name="PrecioBasico" localSheetId="4">#REF!</definedName>
    <definedName name="PrecioBasico">#REF!</definedName>
    <definedName name="PRECIOS" localSheetId="4">#REF!</definedName>
    <definedName name="PRECIOS">#REF!</definedName>
    <definedName name="preciou" localSheetId="4">#REF!</definedName>
    <definedName name="preciou">#REF!</definedName>
    <definedName name="precuni" localSheetId="4">#REF!</definedName>
    <definedName name="precuni">#REF!</definedName>
    <definedName name="PREG_DOS" localSheetId="4">#REF!</definedName>
    <definedName name="PREG_DOS">#REF!</definedName>
    <definedName name="presupuesto" localSheetId="4">#REF!</definedName>
    <definedName name="presupuesto">#REF!</definedName>
    <definedName name="Principal" localSheetId="4">-PPMT('5- COSTO FINANCIERO AFD'!Interest_Rate/12,'5- COSTO FINANCIERO AFD'!Payment_Number,'5- COSTO FINANCIERO AFD'!Number_of_Payments,'5- COSTO FINANCIERO AFD'!Loan_Amount)</definedName>
    <definedName name="Principal">-PPMT(Interest_Rate/12,Payment_Number,Number_of_Payments,Loan_Amount)</definedName>
    <definedName name="produc" localSheetId="4">#REF!</definedName>
    <definedName name="produc">#REF!</definedName>
    <definedName name="Prueba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TOIRALA" localSheetId="4">#REF!</definedName>
    <definedName name="PTOIRALA">#REF!</definedName>
    <definedName name="pwoé" localSheetId="4">#REF!</definedName>
    <definedName name="pwoé">#REF!</definedName>
    <definedName name="q" localSheetId="4">#REF!</definedName>
    <definedName name="q">#REF!</definedName>
    <definedName name="qq" localSheetId="4">#REF!</definedName>
    <definedName name="qq">#REF!</definedName>
    <definedName name="qqq" localSheetId="4">#REF!</definedName>
    <definedName name="qqq">#REF!</definedName>
    <definedName name="qw" localSheetId="4">#REF!</definedName>
    <definedName name="qw">#REF!</definedName>
    <definedName name="Rango_MAteriales" localSheetId="4">#REF!</definedName>
    <definedName name="Rango_MAteriales">#REF!</definedName>
    <definedName name="REAL" localSheetId="4">#REF!</definedName>
    <definedName name="REAL">#REF!</definedName>
    <definedName name="reaterro" localSheetId="4">#REF!</definedName>
    <definedName name="reaterro">#REF!</definedName>
    <definedName name="resi" localSheetId="4">#REF!</definedName>
    <definedName name="resi">#REF!</definedName>
    <definedName name="RESP" localSheetId="4">#REF!</definedName>
    <definedName name="RESP">#REF!</definedName>
    <definedName name="RETORNO" localSheetId="4">#REF!</definedName>
    <definedName name="RETORNO">#REF!</definedName>
    <definedName name="rf" localSheetId="4" hidden="1">#REF!</definedName>
    <definedName name="rf" hidden="1">#REF!</definedName>
    <definedName name="rgw45g" localSheetId="4" hidden="1">#REF!</definedName>
    <definedName name="rgw45g" hidden="1">#REF!</definedName>
    <definedName name="ripio" localSheetId="4">#REF!</definedName>
    <definedName name="ripio">#REF!</definedName>
    <definedName name="ripiod" localSheetId="4">#REF!</definedName>
    <definedName name="ripiod">#REF!</definedName>
    <definedName name="ripiog" localSheetId="4">#REF!</definedName>
    <definedName name="ripiog">#REF!</definedName>
    <definedName name="rld" localSheetId="4">#REF!</definedName>
    <definedName name="rld">#REF!</definedName>
    <definedName name="rlg" localSheetId="4">#REF!</definedName>
    <definedName name="rlg">#REF!</definedName>
    <definedName name="Rng_Aux" localSheetId="4">#REF!</definedName>
    <definedName name="Rng_Aux">#REF!</definedName>
    <definedName name="ropa" localSheetId="4">#REF!</definedName>
    <definedName name="ropa">#REF!</definedName>
    <definedName name="rr" localSheetId="4">#REF!</definedName>
    <definedName name="rr">#REF!</definedName>
    <definedName name="RR_1" localSheetId="4">#REF!</definedName>
    <definedName name="RR_1">#REF!</definedName>
    <definedName name="rre" localSheetId="4" hidden="1">#REF!</definedName>
    <definedName name="rre" hidden="1">#REF!</definedName>
    <definedName name="rrrr" hidden="1">{#N/A,#N/A,FALSE,"PROYECTO";#N/A,#N/A,FALSE,"REAL"}</definedName>
    <definedName name="rrrrrrr" localSheetId="4">#REF!</definedName>
    <definedName name="rrrrrrr">#REF!</definedName>
    <definedName name="rt" localSheetId="4" hidden="1">#REF!</definedName>
    <definedName name="rt" hidden="1">#REF!</definedName>
    <definedName name="rthrt" localSheetId="4" hidden="1">#REF!</definedName>
    <definedName name="rthrt" hidden="1">#REF!</definedName>
    <definedName name="RTO" localSheetId="4">#REF!</definedName>
    <definedName name="RTO">#REF!</definedName>
    <definedName name="rtyu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ubros" localSheetId="4">#REF!</definedName>
    <definedName name="rubros">#REF!</definedName>
    <definedName name="s" localSheetId="4">#REF!</definedName>
    <definedName name="s">#REF!</definedName>
    <definedName name="SANIGNACIO" localSheetId="4">#REF!</definedName>
    <definedName name="SANIGNACIO">#REF!</definedName>
    <definedName name="sanit" localSheetId="4">#REF!</definedName>
    <definedName name="sanit">#REF!</definedName>
    <definedName name="SANPEDRO" localSheetId="4">#REF!</definedName>
    <definedName name="SANPEDRO">#REF!</definedName>
    <definedName name="sc" localSheetId="4">#REF!</definedName>
    <definedName name="sc">#REF!</definedName>
    <definedName name="sd" localSheetId="4">#REF!</definedName>
    <definedName name="sd">#REF!</definedName>
    <definedName name="sdf" localSheetId="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ASD" localSheetId="4">#REF!</definedName>
    <definedName name="SDFASD">#REF!</definedName>
    <definedName name="sdfs" localSheetId="4">#REF!</definedName>
    <definedName name="sdfs">#REF!</definedName>
    <definedName name="sdqa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eg" localSheetId="4">#REF!</definedName>
    <definedName name="seg">#REF!</definedName>
    <definedName name="Seguro" localSheetId="4">#REF!</definedName>
    <definedName name="Seguro">#REF!</definedName>
    <definedName name="SEÑAL" localSheetId="4">#REF!</definedName>
    <definedName name="SEÑAL">#REF!</definedName>
    <definedName name="señaliz" localSheetId="4">#REF!</definedName>
    <definedName name="señaliz">#REF!</definedName>
    <definedName name="Serv" localSheetId="4">#REF!</definedName>
    <definedName name="Serv">#REF!</definedName>
    <definedName name="SHARED_FORMULA_0_40_0_40_1" localSheetId="4">#REF!+10</definedName>
    <definedName name="SHARED_FORMULA_0_40_0_40_1">#REF!+10</definedName>
    <definedName name="SHARED_FORMULA_0_72_0_72_1" localSheetId="4">#REF!+10</definedName>
    <definedName name="SHARED_FORMULA_0_72_0_72_1">#REF!+10</definedName>
    <definedName name="SHARED_FORMULA_0_8_0_8_1" localSheetId="4">#REF!+10</definedName>
    <definedName name="SHARED_FORMULA_0_8_0_8_1">#REF!+10</definedName>
    <definedName name="SHARED_FORMULA_5_64_5_64_0" localSheetId="4">SUM(#REF!*#REF!)</definedName>
    <definedName name="SHARED_FORMULA_5_64_5_64_0">SUM(#REF!*#REF!)</definedName>
    <definedName name="SHARED_FORMULA_5_80_5_80_0" localSheetId="4">SUM(#REF!*#REF!)</definedName>
    <definedName name="SHARED_FORMULA_5_80_5_80_0">SUM(#REF!*#REF!)</definedName>
    <definedName name="SHARED_FORMULA_5_91_5_91_0" localSheetId="4">#REF!*#REF!</definedName>
    <definedName name="SHARED_FORMULA_5_91_5_91_0">#REF!*#REF!</definedName>
    <definedName name="SI" localSheetId="4">#REF!</definedName>
    <definedName name="SI">#REF!</definedName>
    <definedName name="srgf" localSheetId="4" hidden="1">#REF!</definedName>
    <definedName name="srgf" hidden="1">#REF!</definedName>
    <definedName name="srghrs" localSheetId="4" hidden="1">#REF!</definedName>
    <definedName name="srghrs" hidden="1">#REF!</definedName>
    <definedName name="SS" localSheetId="4">#REF!</definedName>
    <definedName name="SS">#REF!</definedName>
    <definedName name="SSS" localSheetId="4">#REF!</definedName>
    <definedName name="SSS">#REF!</definedName>
    <definedName name="SubTot1Adicionales" localSheetId="4">SUM(#REF!,#REF!,#REF!,#REF!,#REF!,#REF!,#REF!,#REF!,#REF!,#REF!,#REF!,#REF!,#REF!,#REF!,#REF!,#REF!,#REF!,#REF!,#REF!,#REF!)</definedName>
    <definedName name="SubTot1Adicionales">SUM(#REF!,#REF!,#REF!,#REF!,#REF!,#REF!,#REF!,#REF!,#REF!,#REF!,#REF!,#REF!,#REF!,#REF!,#REF!,#REF!,#REF!,#REF!,#REF!,#REF!)</definedName>
    <definedName name="SubTot2GtosAdicionales" localSheetId="4">SUM(#REF!,#REF!,#REF!,#REF!,#REF!,#REF!,#REF!,#REF!)</definedName>
    <definedName name="SubTot2GtosAdicionales">SUM(#REF!,#REF!,#REF!,#REF!,#REF!,#REF!,#REF!,#REF!)</definedName>
    <definedName name="suelo" localSheetId="4">#REF!</definedName>
    <definedName name="suelo">#REF!</definedName>
    <definedName name="SUELO_P" localSheetId="4">#REF!</definedName>
    <definedName name="SUELO_P">#REF!</definedName>
    <definedName name="suma" localSheetId="4">#REF!</definedName>
    <definedName name="suma">#REF!</definedName>
    <definedName name="SumaTotalM2Comercios" localSheetId="4">SUM(#REF!,#REF!,#REF!,#REF!,#REF!,#REF!,#REF!,#REF!)</definedName>
    <definedName name="SumaTotalM2Comercios">SUM(#REF!,#REF!,#REF!,#REF!,#REF!,#REF!,#REF!,#REF!)</definedName>
    <definedName name="super" localSheetId="4">#REF!</definedName>
    <definedName name="super">#REF!</definedName>
    <definedName name="T" localSheetId="4">#REF!</definedName>
    <definedName name="T">#REF!</definedName>
    <definedName name="T_201" localSheetId="4">#REF!</definedName>
    <definedName name="T_201">#REF!</definedName>
    <definedName name="T_202" localSheetId="4">#REF!</definedName>
    <definedName name="T_202">#REF!</definedName>
    <definedName name="T_203" localSheetId="4">#REF!</definedName>
    <definedName name="T_203">#REF!</definedName>
    <definedName name="T_203A" localSheetId="4">#REF!</definedName>
    <definedName name="T_203A">#REF!</definedName>
    <definedName name="T_203B" localSheetId="4">#REF!</definedName>
    <definedName name="T_203B">#REF!</definedName>
    <definedName name="T_203C" localSheetId="4">#REF!</definedName>
    <definedName name="T_203C">#REF!</definedName>
    <definedName name="T_203D" localSheetId="4">#REF!</definedName>
    <definedName name="T_203D">#REF!</definedName>
    <definedName name="T_203F" localSheetId="4">#REF!</definedName>
    <definedName name="T_203F">#REF!</definedName>
    <definedName name="T_303" localSheetId="4">#REF!</definedName>
    <definedName name="T_303">#REF!</definedName>
    <definedName name="T_320" localSheetId="4">#REF!</definedName>
    <definedName name="T_320">#REF!</definedName>
    <definedName name="T_320A" localSheetId="4">#REF!</definedName>
    <definedName name="T_320A">#REF!</definedName>
    <definedName name="T_321" localSheetId="4">#REF!</definedName>
    <definedName name="T_321">#REF!</definedName>
    <definedName name="T_322" localSheetId="4">#REF!</definedName>
    <definedName name="T_322">#REF!</definedName>
    <definedName name="T_323" localSheetId="4">#REF!</definedName>
    <definedName name="T_323">#REF!</definedName>
    <definedName name="T_403A" localSheetId="4">#REF!</definedName>
    <definedName name="T_403A">#REF!</definedName>
    <definedName name="T_403B" localSheetId="4">#REF!</definedName>
    <definedName name="T_403B">#REF!</definedName>
    <definedName name="T_407" localSheetId="4">#REF!</definedName>
    <definedName name="T_407">#REF!</definedName>
    <definedName name="T_408" localSheetId="4">#REF!</definedName>
    <definedName name="T_408">#REF!</definedName>
    <definedName name="T_600A" localSheetId="4">#REF!</definedName>
    <definedName name="T_600A">#REF!</definedName>
    <definedName name="T_600B" localSheetId="4">#REF!</definedName>
    <definedName name="T_600B">#REF!</definedName>
    <definedName name="T_601_1" localSheetId="4">#REF!</definedName>
    <definedName name="T_601_1">#REF!</definedName>
    <definedName name="T_601_2" localSheetId="4">#REF!</definedName>
    <definedName name="T_601_2">#REF!</definedName>
    <definedName name="T_601_B" localSheetId="4">#REF!</definedName>
    <definedName name="T_601_B">#REF!</definedName>
    <definedName name="T_602A" localSheetId="4">#REF!</definedName>
    <definedName name="T_602A">#REF!</definedName>
    <definedName name="T_602B" localSheetId="4">#REF!</definedName>
    <definedName name="T_602B">#REF!</definedName>
    <definedName name="T_603A12" localSheetId="4">#REF!</definedName>
    <definedName name="T_603A12">#REF!</definedName>
    <definedName name="T_603A13" localSheetId="4">#REF!</definedName>
    <definedName name="T_603A13">#REF!</definedName>
    <definedName name="T_603A14" localSheetId="4">#REF!</definedName>
    <definedName name="T_603A14">#REF!</definedName>
    <definedName name="T_603A21" localSheetId="4">#REF!</definedName>
    <definedName name="T_603A21">#REF!</definedName>
    <definedName name="T_603A22" localSheetId="4">#REF!</definedName>
    <definedName name="T_603A22">#REF!</definedName>
    <definedName name="T_603A23" localSheetId="4">#REF!</definedName>
    <definedName name="T_603A23">#REF!</definedName>
    <definedName name="T_603A31" localSheetId="4">#REF!</definedName>
    <definedName name="T_603A31">#REF!</definedName>
    <definedName name="T_603A32" localSheetId="4">#REF!</definedName>
    <definedName name="T_603A32">#REF!</definedName>
    <definedName name="T_603B12" localSheetId="4">#REF!</definedName>
    <definedName name="T_603B12">#REF!</definedName>
    <definedName name="T_603B13" localSheetId="4">#REF!</definedName>
    <definedName name="T_603B13">#REF!</definedName>
    <definedName name="T_603B14" localSheetId="4">#REF!</definedName>
    <definedName name="T_603B14">#REF!</definedName>
    <definedName name="T_603B21" localSheetId="4">#REF!</definedName>
    <definedName name="T_603B21">#REF!</definedName>
    <definedName name="T_603B22" localSheetId="4">#REF!</definedName>
    <definedName name="T_603B22">#REF!</definedName>
    <definedName name="T_603B23" localSheetId="4">#REF!</definedName>
    <definedName name="T_603B23">#REF!</definedName>
    <definedName name="T_603B24" localSheetId="4">#REF!</definedName>
    <definedName name="T_603B24">#REF!</definedName>
    <definedName name="T_603B31" localSheetId="4">#REF!</definedName>
    <definedName name="T_603B31">#REF!</definedName>
    <definedName name="T_603B33" localSheetId="4">#REF!</definedName>
    <definedName name="T_603B33">#REF!</definedName>
    <definedName name="T_606" localSheetId="4">#REF!</definedName>
    <definedName name="T_606">#REF!</definedName>
    <definedName name="T_607" localSheetId="4">#REF!</definedName>
    <definedName name="T_607">#REF!</definedName>
    <definedName name="T_607A" localSheetId="4">#REF!</definedName>
    <definedName name="T_607A">#REF!</definedName>
    <definedName name="T_610" localSheetId="4">#REF!</definedName>
    <definedName name="T_610">#REF!</definedName>
    <definedName name="T_618" localSheetId="4">#REF!</definedName>
    <definedName name="T_618">#REF!</definedName>
    <definedName name="T_618A" localSheetId="4">#REF!</definedName>
    <definedName name="T_618A">#REF!</definedName>
    <definedName name="T4TA" localSheetId="4">#REF!</definedName>
    <definedName name="T4TA">#REF!</definedName>
    <definedName name="TA_RA" localSheetId="4">#REF!</definedName>
    <definedName name="TA_RA">#REF!</definedName>
    <definedName name="TABEQUI" localSheetId="4">#REF!</definedName>
    <definedName name="TABEQUI">#REF!</definedName>
    <definedName name="TABLA_P" localSheetId="4">#REF!</definedName>
    <definedName name="TABLA_P">#REF!</definedName>
    <definedName name="TABMANO" localSheetId="4">#REF!</definedName>
    <definedName name="TABMANO">#REF!</definedName>
    <definedName name="TABMATE" localSheetId="4">#REF!</definedName>
    <definedName name="TABMATE">#REF!</definedName>
    <definedName name="TAREA" localSheetId="4">#REF!</definedName>
    <definedName name="TAREA">#REF!</definedName>
    <definedName name="tasa" localSheetId="4">#REF!</definedName>
    <definedName name="tasa">#REF!</definedName>
    <definedName name="Tasa_de_impuesto_anual" localSheetId="4">#REF!</definedName>
    <definedName name="Tasa_de_impuesto_anual">#REF!</definedName>
    <definedName name="Tasa_de_Interés" localSheetId="4">#REF!</definedName>
    <definedName name="Tasa_de_Interés">#REF!</definedName>
    <definedName name="Tasa_de_seguro_anual" localSheetId="4">#REF!</definedName>
    <definedName name="Tasa_de_seguro_anual">#REF!</definedName>
    <definedName name="TC" localSheetId="4">#REF!</definedName>
    <definedName name="TC">#REF!</definedName>
    <definedName name="TE" localSheetId="4">#REF!</definedName>
    <definedName name="TE">#REF!</definedName>
    <definedName name="TERR" localSheetId="4">#REF!</definedName>
    <definedName name="TERR">#REF!</definedName>
    <definedName name="terraplen" localSheetId="4">#REF!</definedName>
    <definedName name="terraplen">#REF!</definedName>
    <definedName name="tipocambio" localSheetId="4">#REF!</definedName>
    <definedName name="tipocambio">#REF!</definedName>
    <definedName name="Tipos" localSheetId="4">#REF!</definedName>
    <definedName name="Tipos">#REF!</definedName>
    <definedName name="TOP_D6R" localSheetId="4">#REF!</definedName>
    <definedName name="TOP_D6R">#REF!</definedName>
    <definedName name="TOT" localSheetId="4">#REF!</definedName>
    <definedName name="TOT">#REF!</definedName>
    <definedName name="total" localSheetId="4">#REF!</definedName>
    <definedName name="total">#REF!</definedName>
    <definedName name="Total_Cost" localSheetId="4">#REF!</definedName>
    <definedName name="Total_Cost">#REF!</definedName>
    <definedName name="Total_Interest" localSheetId="4">#REF!</definedName>
    <definedName name="Total_Interest">#REF!</definedName>
    <definedName name="total1" localSheetId="4">#REF!</definedName>
    <definedName name="total1">#REF!</definedName>
    <definedName name="TotalCostoConstruccion" localSheetId="4">#REF!</definedName>
    <definedName name="TotalCostoConstruccion">#REF!</definedName>
    <definedName name="TotalM2Construc" localSheetId="4">#REF!</definedName>
    <definedName name="TotalM2Construc">#REF!</definedName>
    <definedName name="TotalM2Deptos" localSheetId="4">#REF!</definedName>
    <definedName name="TotalM2Deptos">#REF!</definedName>
    <definedName name="tr" localSheetId="4" hidden="1">#REF!</definedName>
    <definedName name="tr" hidden="1">#REF!</definedName>
    <definedName name="TRAMO" localSheetId="4">#REF!</definedName>
    <definedName name="TRAMO">#REF!</definedName>
    <definedName name="transp" localSheetId="4">#REF!</definedName>
    <definedName name="transp">#REF!</definedName>
    <definedName name="Transporte" localSheetId="4">#REF!</definedName>
    <definedName name="Transporte">#REF!</definedName>
    <definedName name="transporte_des" localSheetId="4">#REF!</definedName>
    <definedName name="transporte_des">#REF!</definedName>
    <definedName name="TranspVVZ" localSheetId="4">#REF!</definedName>
    <definedName name="TranspVVZ">#REF!</definedName>
    <definedName name="trgtrt" localSheetId="4" hidden="1">#REF!</definedName>
    <definedName name="trgtrt" hidden="1">#REF!</definedName>
    <definedName name="triC2" localSheetId="4">#REF!</definedName>
    <definedName name="triC2">#REF!</definedName>
    <definedName name="trit" localSheetId="4">#REF!</definedName>
    <definedName name="trit">#REF!</definedName>
    <definedName name="Trit_V" localSheetId="4">#REF!</definedName>
    <definedName name="Trit_V">#REF!</definedName>
    <definedName name="tritC1" localSheetId="4">#REF!</definedName>
    <definedName name="tritC1">#REF!</definedName>
    <definedName name="tritC2" localSheetId="4">#REF!</definedName>
    <definedName name="tritC2">#REF!</definedName>
    <definedName name="tritd" localSheetId="4">#REF!</definedName>
    <definedName name="tritd">#REF!</definedName>
    <definedName name="TRITURADA" localSheetId="4">#REF!</definedName>
    <definedName name="TRITURADA">#REF!</definedName>
    <definedName name="Triturada_4" localSheetId="4">#REF!</definedName>
    <definedName name="Triturada_4">#REF!</definedName>
    <definedName name="TRITURADA_F" localSheetId="4">#REF!</definedName>
    <definedName name="TRITURADA_F">#REF!</definedName>
    <definedName name="triturada6_gs" localSheetId="4">#REF!</definedName>
    <definedName name="triturada6_gs">#REF!</definedName>
    <definedName name="TT" localSheetId="4">#REF!</definedName>
    <definedName name="TT">#REF!</definedName>
    <definedName name="ttty" localSheetId="4" hidden="1">#REF!</definedName>
    <definedName name="ttty" hidden="1">#REF!</definedName>
    <definedName name="TUBO0.20" localSheetId="4">#REF!</definedName>
    <definedName name="TUBO0.20">#REF!</definedName>
    <definedName name="TUBO0.80" localSheetId="4">#REF!</definedName>
    <definedName name="TUBO0.80">#REF!</definedName>
    <definedName name="TUBO1.00" localSheetId="4">#REF!</definedName>
    <definedName name="TUBO1.00">#REF!</definedName>
    <definedName name="TUBO1.20" localSheetId="4">#REF!</definedName>
    <definedName name="TUBO1.20">#REF!</definedName>
    <definedName name="TUBO100" localSheetId="4">#REF!</definedName>
    <definedName name="TUBO100">#REF!</definedName>
    <definedName name="TUBO120" localSheetId="4">#REF!</definedName>
    <definedName name="TUBO120">#REF!</definedName>
    <definedName name="TUBO150" localSheetId="4">#REF!</definedName>
    <definedName name="TUBO150">#REF!</definedName>
    <definedName name="TUBO20_P" localSheetId="4">#REF!</definedName>
    <definedName name="TUBO20_P">#REF!</definedName>
    <definedName name="TUBO3_P" localSheetId="4">#REF!</definedName>
    <definedName name="TUBO3_P">#REF!</definedName>
    <definedName name="TUBO80" localSheetId="4">#REF!</definedName>
    <definedName name="TUBO80">#REF!</definedName>
    <definedName name="tubos" localSheetId="4">#REF!</definedName>
    <definedName name="tubos">#REF!</definedName>
    <definedName name="u" localSheetId="4">#REF!</definedName>
    <definedName name="u">#REF!</definedName>
    <definedName name="ULE" localSheetId="4">#REF!</definedName>
    <definedName name="ULE">#REF!</definedName>
    <definedName name="ultfec" localSheetId="4">#REF!</definedName>
    <definedName name="ultfec">#REF!</definedName>
    <definedName name="Us_arena" localSheetId="4">#REF!</definedName>
    <definedName name="Us_arena">#REF!</definedName>
    <definedName name="Us_cat225" localSheetId="4">#REF!</definedName>
    <definedName name="Us_cat225">#REF!</definedName>
    <definedName name="Us_cordon" localSheetId="4">#REF!</definedName>
    <definedName name="Us_cordon">#REF!</definedName>
    <definedName name="us_hormigonera" localSheetId="4">#REF!</definedName>
    <definedName name="us_hormigonera">#REF!</definedName>
    <definedName name="Us_moto" localSheetId="4">#REF!</definedName>
    <definedName name="Us_moto">#REF!</definedName>
    <definedName name="Us_patacabra" localSheetId="4">#REF!</definedName>
    <definedName name="Us_patacabra">#REF!</definedName>
    <definedName name="Us_rastra" localSheetId="4">#REF!</definedName>
    <definedName name="Us_rastra">#REF!</definedName>
    <definedName name="Us_regador" localSheetId="4">#REF!</definedName>
    <definedName name="Us_regador">#REF!</definedName>
    <definedName name="Us_retro" localSheetId="4">#REF!</definedName>
    <definedName name="Us_retro">#REF!</definedName>
    <definedName name="Us_sapito" localSheetId="4">#REF!</definedName>
    <definedName name="Us_sapito">#REF!</definedName>
    <definedName name="US_topadora" localSheetId="4">#REF!</definedName>
    <definedName name="US_topadora">#REF!</definedName>
    <definedName name="Us_trailla" localSheetId="4">#REF!</definedName>
    <definedName name="Us_trailla">#REF!</definedName>
    <definedName name="Us_volquete" localSheetId="4">#REF!</definedName>
    <definedName name="Us_volquete">#REF!</definedName>
    <definedName name="uy" localSheetId="4" hidden="1">#REF!</definedName>
    <definedName name="uy" hidden="1">#REF!</definedName>
    <definedName name="uyygieyu" localSheetId="4">#REF!</definedName>
    <definedName name="uyygieyu">#REF!</definedName>
    <definedName name="v" localSheetId="4">#REF!</definedName>
    <definedName name="v">#REF!</definedName>
    <definedName name="V_Depreciar" localSheetId="4">#REF!</definedName>
    <definedName name="V_Depreciar">#REF!</definedName>
    <definedName name="v_dólar" localSheetId="4">#REF!</definedName>
    <definedName name="v_dólar">#REF!</definedName>
    <definedName name="V_Pista" localSheetId="4">#REF!</definedName>
    <definedName name="V_Pista">#REF!</definedName>
    <definedName name="V_Planta" localSheetId="4">#REF!</definedName>
    <definedName name="V_Planta">#REF!</definedName>
    <definedName name="valor_a_depreciar" localSheetId="4">#REF!</definedName>
    <definedName name="valor_a_depreciar">#REF!</definedName>
    <definedName name="VALOR_AGUA" localSheetId="4">#REF!</definedName>
    <definedName name="VALOR_AGUA">#REF!</definedName>
    <definedName name="VALOR_ANDE" localSheetId="4">#REF!</definedName>
    <definedName name="VALOR_ANDE">#REF!</definedName>
    <definedName name="VALOR_ARENA" localSheetId="4">#REF!</definedName>
    <definedName name="VALOR_ARENA">#REF!</definedName>
    <definedName name="VALOR_CEMENTO" localSheetId="4">#REF!</definedName>
    <definedName name="VALOR_CEMENTO">#REF!</definedName>
    <definedName name="VALOR_COMBUSTIBLE" localSheetId="4">#REF!</definedName>
    <definedName name="VALOR_COMBUSTIBLE">#REF!</definedName>
    <definedName name="VALOR_D" localSheetId="4">#REF!</definedName>
    <definedName name="VALOR_D">#REF!</definedName>
    <definedName name="VALOR_DOLAR" localSheetId="4">#REF!</definedName>
    <definedName name="VALOR_DOLAR">#REF!</definedName>
    <definedName name="Valor_Dólar" localSheetId="4">#REF!</definedName>
    <definedName name="Valor_Dólar">#REF!</definedName>
    <definedName name="Valor_Gasoil" localSheetId="4">#REF!</definedName>
    <definedName name="Valor_Gasoil">#REF!</definedName>
    <definedName name="VALOR_TRITURADA" localSheetId="4">#REF!</definedName>
    <definedName name="VALOR_TRITURADA">#REF!</definedName>
    <definedName name="valores_contractuales" localSheetId="4">#REF!</definedName>
    <definedName name="valores_contractuales">#REF!</definedName>
    <definedName name="Values_Entered" localSheetId="4">IF('5- COSTO FINANCIERO AFD'!Loan_Amount*'5- COSTO FINANCIERO AFD'!Interest_Rate*'5- COSTO FINANCIERO AFD'!Loan_Years*'5- COSTO FINANCIERO AFD'!Loan_Start&gt;0,1,0)</definedName>
    <definedName name="Values_Entered">IF(Loan_Amount*Interest_Rate*Loan_Years*Loan_Start&gt;0,1,0)</definedName>
    <definedName name="var" localSheetId="4">#REF!</definedName>
    <definedName name="var">#REF!</definedName>
    <definedName name="Var_conf" localSheetId="4">#REF!</definedName>
    <definedName name="Var_conf">#REF!</definedName>
    <definedName name="varC1" localSheetId="4">#REF!</definedName>
    <definedName name="varC1">#REF!</definedName>
    <definedName name="varC2" localSheetId="4">#REF!</definedName>
    <definedName name="varC2">#REF!</definedName>
    <definedName name="vard" localSheetId="4">#REF!</definedName>
    <definedName name="vard">#REF!</definedName>
    <definedName name="varilla" localSheetId="4">#REF!</definedName>
    <definedName name="varilla">#REF!</definedName>
    <definedName name="VARILLACA50_P" localSheetId="4">#REF!</definedName>
    <definedName name="VARILLACA50_P">#REF!</definedName>
    <definedName name="vc" localSheetId="4">#REF!</definedName>
    <definedName name="vc">#REF!</definedName>
    <definedName name="VC_LISO" localSheetId="4">#REF!</definedName>
    <definedName name="VC_LISO">#REF!</definedName>
    <definedName name="vdvf" localSheetId="4" hidden="1">#REF!</definedName>
    <definedName name="vdvf" hidden="1">#REF!</definedName>
    <definedName name="VE" localSheetId="4">#REF!</definedName>
    <definedName name="VE">#REF!</definedName>
    <definedName name="vida_util" localSheetId="4">#REF!</definedName>
    <definedName name="vida_util">#REF!</definedName>
    <definedName name="w" localSheetId="4">#REF!</definedName>
    <definedName name="w">#REF!</definedName>
    <definedName name="w45tg" localSheetId="4" hidden="1">#REF!</definedName>
    <definedName name="w45tg" hidden="1">#REF!</definedName>
    <definedName name="wefew" localSheetId="4" hidden="1">#REF!</definedName>
    <definedName name="wefew" hidden="1">#REF!</definedName>
    <definedName name="wrn.CONTRATISTAS._.MAYO.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ORDENADAS._.REALES._.DE._.RUTA._.4." localSheetId="4" hidden="1">{#N/A,#N/A,FALSE,"PROYECTO";#N/A,#N/A,FALSE,"REAL"}</definedName>
    <definedName name="wrn.COORDENADAS._.REALES._.DE._.RUTA._.4." hidden="1">{#N/A,#N/A,FALSE,"PROYECTO";#N/A,#N/A,FALSE,"REAL"}</definedName>
    <definedName name="wrn.floren." hidden="1">{#N/A,#N/A,FALSE,"Ag_Cardozo";#N/A,#N/A,FALSE,"Cardozo";#N/A,#N/A,FALSE,"Ortiz";#N/A,#N/A,FALSE,"Ag_Ortiz";#N/A,#N/A,FALSE,"Cabrera";#N/A,#N/A,FALSE,"Ag_Cabrera"}</definedName>
    <definedName name="wrn.LFIN5.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RECIBOS." hidden="1">{#N/A,#N/A,FALSE,"L_Orue";#N/A,#N/A,FALSE,"E_Orue";#N/A,#N/A,FALSE,"L_Caba";#N/A,#N/A,FALSE,"E_Caba";#N/A,#N/A,FALSE,"L_Quin";#N/A,#N/A,FALSE,"E_Quin";#N/A,#N/A,FALSE,"L_Flei";#N/A,#N/A,FALSE,"E_Flei"}</definedName>
    <definedName name="wrn.Respaldos._.Certificado._.08._.Marzo.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12._.Julio." localSheetId="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" localSheetId="4">#REF!</definedName>
    <definedName name="ww">#REF!</definedName>
    <definedName name="www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ww" localSheetId="4">#REF!</definedName>
    <definedName name="wwwww">#REF!</definedName>
    <definedName name="x" localSheetId="4">#REF!</definedName>
    <definedName name="x">#REF!</definedName>
    <definedName name="xno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" localSheetId="4">#REF!</definedName>
    <definedName name="xx">#REF!</definedName>
    <definedName name="xxx" localSheetId="4">#REF!</definedName>
    <definedName name="xxx">#REF!</definedName>
    <definedName name="xxxx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y" localSheetId="4">#REF!</definedName>
    <definedName name="y">#REF!</definedName>
    <definedName name="Yacimiento" localSheetId="4">#REF!</definedName>
    <definedName name="Yacimiento">#REF!</definedName>
    <definedName name="YACIMIENTO_F" localSheetId="4">#REF!</definedName>
    <definedName name="YACIMIENTO_F">#REF!</definedName>
    <definedName name="YACIMIENTO_P" localSheetId="4">#REF!</definedName>
    <definedName name="YACIMIENTO_P">#REF!</definedName>
    <definedName name="yen" localSheetId="4">#REF!</definedName>
    <definedName name="yen">#REF!</definedName>
    <definedName name="yhyh" localSheetId="4" hidden="1">#REF!</definedName>
    <definedName name="yhyh" hidden="1">#REF!</definedName>
    <definedName name="yty" localSheetId="4" hidden="1">#REF!</definedName>
    <definedName name="yty" hidden="1">#REF!</definedName>
    <definedName name="yy" localSheetId="4">#REF!</definedName>
    <definedName name="yy">#REF!</definedName>
    <definedName name="z" localSheetId="4">#REF!</definedName>
    <definedName name="z">#REF!</definedName>
    <definedName name="za" localSheetId="4">#REF!</definedName>
    <definedName name="za">#REF!</definedName>
    <definedName name="zxczxczx" localSheetId="4">#REF!</definedName>
    <definedName name="zxczxczx">#REF!</definedName>
    <definedName name="zxxc" localSheetId="4" hidden="1">#REF!</definedName>
    <definedName name="zxxc" hidden="1">#REF!</definedName>
    <definedName name="ZZZ" hidden="1">{#N/A,#N/A,FALSE,"PROYECTO";#N/A,#N/A,FALSE,"REAL"}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67" l="1"/>
  <c r="L46" i="67" l="1"/>
  <c r="L47" i="67"/>
  <c r="L45" i="67"/>
  <c r="N30" i="116" l="1"/>
  <c r="N29" i="116"/>
  <c r="N28" i="116"/>
  <c r="N27" i="116"/>
  <c r="N26" i="116"/>
  <c r="N25" i="116"/>
  <c r="N24" i="116"/>
  <c r="N23" i="116"/>
  <c r="N22" i="116"/>
  <c r="N21" i="116"/>
  <c r="N20" i="116"/>
  <c r="N19" i="116"/>
  <c r="N18" i="116"/>
  <c r="N17" i="116"/>
  <c r="I48" i="38"/>
  <c r="I47" i="38"/>
  <c r="I46" i="38"/>
  <c r="I45" i="38"/>
  <c r="I44" i="38"/>
  <c r="I43" i="38"/>
  <c r="I42" i="38"/>
  <c r="I41" i="38"/>
  <c r="I40" i="38"/>
  <c r="I39" i="38"/>
  <c r="I38" i="38"/>
  <c r="I37" i="38"/>
  <c r="F10" i="64" l="1"/>
  <c r="K30" i="116"/>
  <c r="K29" i="116"/>
  <c r="E33" i="67" l="1"/>
  <c r="E34" i="67" s="1"/>
  <c r="E25" i="67" l="1"/>
  <c r="E24" i="67"/>
  <c r="E23" i="67"/>
  <c r="E21" i="67"/>
  <c r="E20" i="67"/>
  <c r="E19" i="67"/>
  <c r="E18" i="67"/>
  <c r="E22" i="67"/>
  <c r="E36" i="67"/>
  <c r="E37" i="67" l="1"/>
  <c r="J49" i="38"/>
  <c r="G25" i="97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G10" i="97"/>
  <c r="G9" i="97"/>
  <c r="G8" i="97"/>
  <c r="C5" i="97" l="1"/>
  <c r="C24" i="97" s="1"/>
  <c r="B32" i="38"/>
  <c r="G62" i="67"/>
  <c r="M62" i="67" s="1"/>
  <c r="N62" i="67" s="1"/>
  <c r="G61" i="67"/>
  <c r="M61" i="67" s="1"/>
  <c r="N61" i="67" s="1"/>
  <c r="G60" i="67"/>
  <c r="M60" i="67" s="1"/>
  <c r="N60" i="67" s="1"/>
  <c r="G59" i="67"/>
  <c r="M59" i="67" s="1"/>
  <c r="N59" i="67" s="1"/>
  <c r="G58" i="67"/>
  <c r="M58" i="67" s="1"/>
  <c r="N58" i="67" s="1"/>
  <c r="G57" i="67"/>
  <c r="M57" i="67" s="1"/>
  <c r="N57" i="67" s="1"/>
  <c r="G56" i="67"/>
  <c r="M56" i="67" s="1"/>
  <c r="N56" i="67" s="1"/>
  <c r="G55" i="67"/>
  <c r="M55" i="67" s="1"/>
  <c r="N55" i="67" s="1"/>
  <c r="G54" i="67"/>
  <c r="M54" i="67" s="1"/>
  <c r="N54" i="67" s="1"/>
  <c r="G53" i="67"/>
  <c r="M53" i="67" s="1"/>
  <c r="N53" i="67" s="1"/>
  <c r="G52" i="67"/>
  <c r="M52" i="67" s="1"/>
  <c r="N52" i="67" s="1"/>
  <c r="G51" i="67"/>
  <c r="M51" i="67" s="1"/>
  <c r="N51" i="67" s="1"/>
  <c r="G50" i="67"/>
  <c r="M50" i="67" s="1"/>
  <c r="N50" i="67" s="1"/>
  <c r="G49" i="67"/>
  <c r="M49" i="67" s="1"/>
  <c r="N49" i="67" s="1"/>
  <c r="G48" i="67"/>
  <c r="M48" i="67" s="1"/>
  <c r="N48" i="67" s="1"/>
  <c r="G47" i="67"/>
  <c r="M47" i="67" s="1"/>
  <c r="N47" i="67" s="1"/>
  <c r="G46" i="67"/>
  <c r="M46" i="67" s="1"/>
  <c r="N46" i="67" s="1"/>
  <c r="G45" i="67"/>
  <c r="M45" i="67" s="1"/>
  <c r="N45" i="67" s="1"/>
  <c r="B27" i="116"/>
  <c r="B28" i="116"/>
  <c r="H28" i="116"/>
  <c r="I28" i="116"/>
  <c r="B29" i="116"/>
  <c r="C29" i="116"/>
  <c r="H29" i="116"/>
  <c r="I29" i="116"/>
  <c r="B30" i="116"/>
  <c r="C30" i="116"/>
  <c r="H30" i="116"/>
  <c r="I30" i="116"/>
  <c r="E30" i="116"/>
  <c r="I25" i="97"/>
  <c r="E29" i="116"/>
  <c r="H24" i="97"/>
  <c r="E28" i="116"/>
  <c r="E27" i="116"/>
  <c r="E26" i="116"/>
  <c r="E25" i="116"/>
  <c r="A25" i="97"/>
  <c r="A24" i="97"/>
  <c r="A23" i="97"/>
  <c r="A22" i="97"/>
  <c r="A21" i="97"/>
  <c r="A20" i="97"/>
  <c r="A19" i="97"/>
  <c r="A18" i="97"/>
  <c r="A17" i="97"/>
  <c r="A16" i="97"/>
  <c r="A15" i="97"/>
  <c r="A14" i="97"/>
  <c r="A13" i="97"/>
  <c r="A12" i="97"/>
  <c r="A11" i="97"/>
  <c r="A10" i="97"/>
  <c r="A9" i="97"/>
  <c r="A8" i="97"/>
  <c r="B25" i="116"/>
  <c r="B26" i="116"/>
  <c r="Q21" i="38"/>
  <c r="Q22" i="38"/>
  <c r="N63" i="67" l="1"/>
  <c r="C21" i="97"/>
  <c r="C23" i="97"/>
  <c r="C25" i="97"/>
  <c r="C20" i="97"/>
  <c r="C22" i="97"/>
  <c r="J24" i="97"/>
  <c r="K24" i="97" s="1"/>
  <c r="L24" i="97" s="1"/>
  <c r="E24" i="97"/>
  <c r="J25" i="97"/>
  <c r="K25" i="97" s="1"/>
  <c r="L25" i="97" s="1"/>
  <c r="T24" i="97"/>
  <c r="U24" i="97" s="1"/>
  <c r="I24" i="97"/>
  <c r="T25" i="97"/>
  <c r="U25" i="97" s="1"/>
  <c r="I27" i="116" s="1"/>
  <c r="H25" i="97"/>
  <c r="E25" i="97"/>
  <c r="B23" i="116"/>
  <c r="B24" i="116"/>
  <c r="B22" i="116"/>
  <c r="B14" i="116"/>
  <c r="B15" i="116"/>
  <c r="B16" i="116"/>
  <c r="B17" i="116"/>
  <c r="B18" i="116"/>
  <c r="B19" i="116"/>
  <c r="B20" i="116"/>
  <c r="B21" i="116"/>
  <c r="B13" i="116"/>
  <c r="C9" i="116"/>
  <c r="C7" i="116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7" i="38"/>
  <c r="F48" i="67" l="1"/>
  <c r="F10" i="38" s="1"/>
  <c r="G10" i="38" s="1"/>
  <c r="F52" i="67"/>
  <c r="F14" i="38" s="1"/>
  <c r="G14" i="38" s="1"/>
  <c r="F56" i="67"/>
  <c r="F18" i="38" s="1"/>
  <c r="G18" i="38" s="1"/>
  <c r="F60" i="67"/>
  <c r="F22" i="38" s="1"/>
  <c r="G22" i="38" s="1"/>
  <c r="F46" i="67"/>
  <c r="F54" i="67"/>
  <c r="F16" i="38" s="1"/>
  <c r="G16" i="38" s="1"/>
  <c r="F62" i="67"/>
  <c r="F59" i="67"/>
  <c r="F21" i="38" s="1"/>
  <c r="G21" i="38" s="1"/>
  <c r="F49" i="67"/>
  <c r="F11" i="38" s="1"/>
  <c r="G11" i="38" s="1"/>
  <c r="F53" i="67"/>
  <c r="F15" i="38" s="1"/>
  <c r="G15" i="38" s="1"/>
  <c r="F57" i="67"/>
  <c r="F19" i="38" s="1"/>
  <c r="G19" i="38" s="1"/>
  <c r="F61" i="67"/>
  <c r="F45" i="67"/>
  <c r="F50" i="67"/>
  <c r="F12" i="38" s="1"/>
  <c r="G12" i="38" s="1"/>
  <c r="F58" i="67"/>
  <c r="F20" i="38" s="1"/>
  <c r="G20" i="38" s="1"/>
  <c r="F51" i="67"/>
  <c r="F13" i="38" s="1"/>
  <c r="G13" i="38" s="1"/>
  <c r="F55" i="67"/>
  <c r="F17" i="38" s="1"/>
  <c r="G17" i="38" s="1"/>
  <c r="F47" i="67"/>
  <c r="K9" i="38"/>
  <c r="C35" i="38"/>
  <c r="K16" i="38"/>
  <c r="C42" i="38"/>
  <c r="K12" i="38"/>
  <c r="C38" i="38"/>
  <c r="K8" i="38"/>
  <c r="C34" i="38"/>
  <c r="K21" i="38"/>
  <c r="C47" i="38"/>
  <c r="K13" i="38"/>
  <c r="C39" i="38"/>
  <c r="K7" i="38"/>
  <c r="C33" i="38"/>
  <c r="K15" i="38"/>
  <c r="C41" i="38"/>
  <c r="K11" i="38"/>
  <c r="C37" i="38"/>
  <c r="K17" i="38"/>
  <c r="C43" i="38"/>
  <c r="K20" i="38"/>
  <c r="C46" i="38"/>
  <c r="K19" i="38"/>
  <c r="C45" i="38"/>
  <c r="K22" i="38"/>
  <c r="C48" i="38"/>
  <c r="K18" i="38"/>
  <c r="C44" i="38"/>
  <c r="K14" i="38"/>
  <c r="C40" i="38"/>
  <c r="K10" i="38"/>
  <c r="C36" i="38"/>
  <c r="M24" i="97"/>
  <c r="N24" i="97" s="1"/>
  <c r="B24" i="97" s="1"/>
  <c r="F24" i="97" s="1"/>
  <c r="M25" i="97"/>
  <c r="N25" i="97" s="1"/>
  <c r="B25" i="97" s="1"/>
  <c r="F25" i="97" s="1"/>
  <c r="D29" i="116"/>
  <c r="D30" i="116"/>
  <c r="E8" i="38"/>
  <c r="E34" i="38" s="1"/>
  <c r="E9" i="38"/>
  <c r="E35" i="38" s="1"/>
  <c r="E10" i="38"/>
  <c r="E11" i="38"/>
  <c r="E37" i="38" s="1"/>
  <c r="E12" i="38"/>
  <c r="E38" i="38" s="1"/>
  <c r="E13" i="38"/>
  <c r="E39" i="38" s="1"/>
  <c r="E14" i="38"/>
  <c r="E40" i="38" s="1"/>
  <c r="E15" i="38"/>
  <c r="E41" i="38" s="1"/>
  <c r="E16" i="38"/>
  <c r="E42" i="38" s="1"/>
  <c r="E17" i="38"/>
  <c r="E43" i="38" s="1"/>
  <c r="E18" i="38"/>
  <c r="E44" i="38" s="1"/>
  <c r="E19" i="38"/>
  <c r="E45" i="38" s="1"/>
  <c r="E20" i="38"/>
  <c r="E46" i="38" s="1"/>
  <c r="E21" i="38"/>
  <c r="E47" i="38" s="1"/>
  <c r="E22" i="38"/>
  <c r="E48" i="38" s="1"/>
  <c r="E7" i="38"/>
  <c r="H56" i="67"/>
  <c r="H57" i="67"/>
  <c r="H58" i="67"/>
  <c r="H59" i="67"/>
  <c r="H46" i="67"/>
  <c r="H47" i="67"/>
  <c r="H48" i="67"/>
  <c r="H49" i="67"/>
  <c r="H50" i="67"/>
  <c r="H51" i="67"/>
  <c r="H52" i="67"/>
  <c r="H53" i="67"/>
  <c r="H54" i="67"/>
  <c r="H55" i="67"/>
  <c r="H60" i="67"/>
  <c r="H61" i="67"/>
  <c r="H62" i="67"/>
  <c r="H45" i="67"/>
  <c r="Q24" i="97" l="1"/>
  <c r="S24" i="97"/>
  <c r="E33" i="38"/>
  <c r="H33" i="38"/>
  <c r="E36" i="38"/>
  <c r="O24" i="97"/>
  <c r="Q20" i="38"/>
  <c r="F30" i="116"/>
  <c r="G30" i="116" s="1"/>
  <c r="F29" i="116"/>
  <c r="G29" i="116" s="1"/>
  <c r="S25" i="97"/>
  <c r="H27" i="116" s="1"/>
  <c r="O25" i="97"/>
  <c r="Q25" i="97"/>
  <c r="F9" i="64"/>
  <c r="H63" i="67"/>
  <c r="E35" i="67" l="1"/>
  <c r="C11" i="67"/>
  <c r="R24" i="97"/>
  <c r="V24" i="97" s="1"/>
  <c r="W24" i="97" s="1"/>
  <c r="J29" i="116"/>
  <c r="L29" i="116"/>
  <c r="J30" i="116"/>
  <c r="L30" i="116"/>
  <c r="R25" i="97"/>
  <c r="V25" i="97" s="1"/>
  <c r="W25" i="97" s="1"/>
  <c r="F63" i="67" l="1"/>
  <c r="F8" i="38"/>
  <c r="G8" i="38" s="1"/>
  <c r="F9" i="38"/>
  <c r="G9" i="38" s="1"/>
  <c r="F7" i="38"/>
  <c r="G7" i="38" s="1"/>
  <c r="T23" i="97"/>
  <c r="U23" i="97" s="1"/>
  <c r="I23" i="97"/>
  <c r="H23" i="97"/>
  <c r="E23" i="97"/>
  <c r="J23" i="97"/>
  <c r="K23" i="97" s="1"/>
  <c r="L23" i="97" s="1"/>
  <c r="I11" i="97"/>
  <c r="T11" i="97"/>
  <c r="E11" i="97"/>
  <c r="E18" i="97"/>
  <c r="T18" i="97"/>
  <c r="J18" i="97"/>
  <c r="I18" i="97"/>
  <c r="E10" i="97"/>
  <c r="T10" i="97"/>
  <c r="I10" i="97"/>
  <c r="E17" i="97"/>
  <c r="I17" i="97"/>
  <c r="J17" i="97"/>
  <c r="T17" i="97"/>
  <c r="E9" i="97"/>
  <c r="I9" i="97"/>
  <c r="T9" i="97"/>
  <c r="I19" i="97"/>
  <c r="T19" i="97"/>
  <c r="E19" i="97"/>
  <c r="J19" i="97"/>
  <c r="I15" i="97"/>
  <c r="T15" i="97"/>
  <c r="E15" i="97"/>
  <c r="T22" i="97"/>
  <c r="U22" i="97" s="1"/>
  <c r="H22" i="97"/>
  <c r="I22" i="97"/>
  <c r="E22" i="97"/>
  <c r="J22" i="97"/>
  <c r="K22" i="97" s="1"/>
  <c r="L22" i="97" s="1"/>
  <c r="E14" i="97"/>
  <c r="I14" i="97"/>
  <c r="T14" i="97"/>
  <c r="I21" i="97"/>
  <c r="T21" i="97"/>
  <c r="U21" i="97" s="1"/>
  <c r="H21" i="97"/>
  <c r="E21" i="97"/>
  <c r="J21" i="97"/>
  <c r="K21" i="97" s="1"/>
  <c r="L21" i="97" s="1"/>
  <c r="E13" i="97"/>
  <c r="I13" i="97"/>
  <c r="T13" i="97"/>
  <c r="H20" i="97"/>
  <c r="I20" i="97"/>
  <c r="J20" i="97"/>
  <c r="K20" i="97" s="1"/>
  <c r="L20" i="97" s="1"/>
  <c r="E20" i="97"/>
  <c r="T20" i="97"/>
  <c r="U20" i="97" s="1"/>
  <c r="I16" i="97"/>
  <c r="T16" i="97"/>
  <c r="J16" i="97"/>
  <c r="E16" i="97"/>
  <c r="I12" i="97"/>
  <c r="E12" i="97"/>
  <c r="T12" i="97"/>
  <c r="T8" i="97"/>
  <c r="M23" i="97" l="1"/>
  <c r="M20" i="97"/>
  <c r="M21" i="97"/>
  <c r="M22" i="97"/>
  <c r="I8" i="97"/>
  <c r="E8" i="97"/>
  <c r="J47" i="38" l="1"/>
  <c r="N22" i="97"/>
  <c r="B22" i="97" s="1"/>
  <c r="F22" i="97" s="1"/>
  <c r="S22" i="97" s="1"/>
  <c r="J45" i="38"/>
  <c r="N20" i="97"/>
  <c r="B20" i="97" s="1"/>
  <c r="F20" i="97" s="1"/>
  <c r="O20" i="97" s="1"/>
  <c r="J48" i="38"/>
  <c r="N23" i="97"/>
  <c r="B23" i="97" s="1"/>
  <c r="F23" i="97" s="1"/>
  <c r="S23" i="97" s="1"/>
  <c r="J46" i="38"/>
  <c r="N21" i="97"/>
  <c r="B21" i="97" s="1"/>
  <c r="F21" i="97" s="1"/>
  <c r="S21" i="97" s="1"/>
  <c r="O22" i="97"/>
  <c r="Q22" i="97" l="1"/>
  <c r="Q23" i="97"/>
  <c r="Q20" i="97"/>
  <c r="R20" i="97" s="1"/>
  <c r="O23" i="97"/>
  <c r="S20" i="97"/>
  <c r="Q21" i="97"/>
  <c r="O21" i="97"/>
  <c r="R22" i="97"/>
  <c r="V22" i="97" s="1"/>
  <c r="W22" i="97" s="1"/>
  <c r="R23" i="97" l="1"/>
  <c r="V23" i="97" s="1"/>
  <c r="W23" i="97" s="1"/>
  <c r="R21" i="97"/>
  <c r="V21" i="97" s="1"/>
  <c r="W21" i="97" s="1"/>
  <c r="V20" i="97"/>
  <c r="W20" i="97" s="1"/>
  <c r="Q23" i="64"/>
  <c r="R23" i="64"/>
  <c r="S23" i="64"/>
  <c r="T23" i="64"/>
  <c r="U23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AH23" i="64"/>
  <c r="AI23" i="64"/>
  <c r="AJ23" i="64"/>
  <c r="AK23" i="64"/>
  <c r="AL23" i="64"/>
  <c r="AM23" i="64"/>
  <c r="AN23" i="64"/>
  <c r="Q24" i="64"/>
  <c r="R24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AH24" i="64"/>
  <c r="AI24" i="64"/>
  <c r="AJ24" i="64"/>
  <c r="AK24" i="64"/>
  <c r="AL24" i="64"/>
  <c r="AM24" i="64"/>
  <c r="AN24" i="64"/>
  <c r="AP21" i="64"/>
  <c r="AP23" i="64"/>
  <c r="AP24" i="64"/>
  <c r="P23" i="64" l="1"/>
  <c r="P24" i="64"/>
  <c r="F2" i="38" l="1"/>
  <c r="C28" i="116"/>
  <c r="D28" i="116" s="1"/>
  <c r="F28" i="116" l="1"/>
  <c r="G28" i="116" s="1"/>
  <c r="G34" i="62"/>
  <c r="G33" i="62"/>
  <c r="G32" i="62"/>
  <c r="G31" i="62"/>
  <c r="L28" i="116" l="1"/>
  <c r="J28" i="116"/>
  <c r="K28" i="116" s="1"/>
  <c r="G30" i="64" l="1"/>
  <c r="G19" i="64"/>
  <c r="G18" i="64"/>
  <c r="G17" i="64"/>
  <c r="G16" i="64"/>
  <c r="G15" i="64"/>
  <c r="G13" i="64"/>
  <c r="G12" i="64"/>
  <c r="H11" i="64"/>
  <c r="I15" i="64" l="1"/>
  <c r="I14" i="64"/>
  <c r="I13" i="64"/>
  <c r="I12" i="64"/>
  <c r="I19" i="64"/>
  <c r="I18" i="64"/>
  <c r="AP8" i="64" l="1"/>
  <c r="AP9" i="64"/>
  <c r="AP10" i="64"/>
  <c r="AP11" i="64"/>
  <c r="AP12" i="64"/>
  <c r="AP14" i="64"/>
  <c r="AP15" i="64"/>
  <c r="AP18" i="64"/>
  <c r="AP19" i="64"/>
  <c r="AP7" i="64"/>
  <c r="J17" i="64" l="1"/>
  <c r="I17" i="64" s="1"/>
  <c r="J16" i="64"/>
  <c r="I16" i="64" s="1"/>
  <c r="U10" i="97" l="1"/>
  <c r="I15" i="116" s="1"/>
  <c r="I26" i="116"/>
  <c r="I25" i="116"/>
  <c r="E24" i="116"/>
  <c r="C19" i="97"/>
  <c r="E23" i="116"/>
  <c r="C18" i="97"/>
  <c r="E22" i="116"/>
  <c r="C17" i="97"/>
  <c r="E21" i="116"/>
  <c r="C16" i="97"/>
  <c r="E20" i="116"/>
  <c r="C15" i="97"/>
  <c r="E19" i="116"/>
  <c r="C14" i="97"/>
  <c r="E18" i="116"/>
  <c r="C13" i="97"/>
  <c r="E17" i="116"/>
  <c r="C12" i="97"/>
  <c r="E16" i="116"/>
  <c r="C11" i="97"/>
  <c r="E15" i="116"/>
  <c r="C10" i="97"/>
  <c r="E14" i="116"/>
  <c r="C9" i="97"/>
  <c r="E13" i="116"/>
  <c r="C8" i="97"/>
  <c r="H12" i="97" l="1"/>
  <c r="H13" i="97"/>
  <c r="U18" i="97"/>
  <c r="I23" i="116" s="1"/>
  <c r="U11" i="97"/>
  <c r="I16" i="116" s="1"/>
  <c r="U15" i="97"/>
  <c r="I20" i="116" s="1"/>
  <c r="H19" i="97"/>
  <c r="U9" i="97"/>
  <c r="I14" i="116" s="1"/>
  <c r="H17" i="97"/>
  <c r="U17" i="97"/>
  <c r="I22" i="116" s="1"/>
  <c r="U13" i="97"/>
  <c r="I18" i="116" s="1"/>
  <c r="H8" i="97"/>
  <c r="H10" i="97"/>
  <c r="U14" i="97"/>
  <c r="I19" i="116" s="1"/>
  <c r="U8" i="97"/>
  <c r="I13" i="116" s="1"/>
  <c r="H15" i="97"/>
  <c r="H11" i="97"/>
  <c r="H14" i="97"/>
  <c r="U19" i="97"/>
  <c r="I24" i="116" s="1"/>
  <c r="H18" i="97"/>
  <c r="U12" i="97"/>
  <c r="I17" i="116" s="1"/>
  <c r="U16" i="97"/>
  <c r="I21" i="116" s="1"/>
  <c r="H9" i="97" l="1"/>
  <c r="H16" i="97"/>
  <c r="B18" i="38" l="1"/>
  <c r="B44" i="38" s="1"/>
  <c r="D18" i="38"/>
  <c r="D44" i="38" s="1"/>
  <c r="B19" i="38"/>
  <c r="B45" i="38" s="1"/>
  <c r="D19" i="38"/>
  <c r="D45" i="38" s="1"/>
  <c r="B20" i="38"/>
  <c r="B46" i="38" s="1"/>
  <c r="D20" i="38"/>
  <c r="D46" i="38" s="1"/>
  <c r="B21" i="38"/>
  <c r="B47" i="38" s="1"/>
  <c r="D21" i="38"/>
  <c r="D47" i="38" s="1"/>
  <c r="B22" i="38"/>
  <c r="B48" i="38" s="1"/>
  <c r="D22" i="38"/>
  <c r="D48" i="38" s="1"/>
  <c r="D14" i="38"/>
  <c r="D40" i="38" s="1"/>
  <c r="D15" i="38"/>
  <c r="D41" i="38" s="1"/>
  <c r="D16" i="38"/>
  <c r="D42" i="38" s="1"/>
  <c r="D17" i="38"/>
  <c r="D43" i="38" s="1"/>
  <c r="B14" i="38"/>
  <c r="B40" i="38" s="1"/>
  <c r="B15" i="38"/>
  <c r="B41" i="38" s="1"/>
  <c r="B16" i="38"/>
  <c r="B42" i="38" s="1"/>
  <c r="B17" i="38"/>
  <c r="B43" i="38" s="1"/>
  <c r="H48" i="38" l="1"/>
  <c r="H46" i="38"/>
  <c r="H47" i="38"/>
  <c r="H45" i="38"/>
  <c r="K48" i="38"/>
  <c r="L19" i="38"/>
  <c r="L22" i="38" l="1"/>
  <c r="L21" i="38"/>
  <c r="D2" i="38" l="1"/>
  <c r="H44" i="38" l="1"/>
  <c r="D12" i="38"/>
  <c r="D38" i="38" s="1"/>
  <c r="D13" i="38"/>
  <c r="D39" i="38" s="1"/>
  <c r="B12" i="38"/>
  <c r="B38" i="38" s="1"/>
  <c r="B13" i="38"/>
  <c r="B39" i="38" s="1"/>
  <c r="D8" i="38" l="1"/>
  <c r="D34" i="38" s="1"/>
  <c r="D9" i="38"/>
  <c r="D35" i="38" s="1"/>
  <c r="D10" i="38"/>
  <c r="D36" i="38" s="1"/>
  <c r="D11" i="38"/>
  <c r="D37" i="38" s="1"/>
  <c r="B10" i="38"/>
  <c r="B36" i="38" s="1"/>
  <c r="B11" i="38"/>
  <c r="B37" i="38" s="1"/>
  <c r="B9" i="38" l="1"/>
  <c r="B35" i="38" s="1"/>
  <c r="B8" i="38"/>
  <c r="B34" i="38" s="1"/>
  <c r="D7" i="38"/>
  <c r="D33" i="38" s="1"/>
  <c r="B7" i="38"/>
  <c r="B33" i="38" s="1"/>
  <c r="H43" i="38" l="1"/>
  <c r="H42" i="38"/>
  <c r="L16" i="38"/>
  <c r="L17" i="38"/>
  <c r="H39" i="38" l="1"/>
  <c r="L13" i="38"/>
  <c r="H38" i="38" l="1"/>
  <c r="H40" i="38"/>
  <c r="L12" i="38"/>
  <c r="H37" i="38" l="1"/>
  <c r="H41" i="38"/>
  <c r="L15" i="38"/>
  <c r="L11" i="38"/>
  <c r="L20" i="38" l="1"/>
  <c r="L14" i="38" l="1"/>
  <c r="L18" i="38"/>
  <c r="R9" i="64" l="1"/>
  <c r="Q7" i="64"/>
  <c r="R7" i="64"/>
  <c r="S7" i="64"/>
  <c r="T7" i="64"/>
  <c r="U7" i="64"/>
  <c r="V7" i="64"/>
  <c r="W7" i="64"/>
  <c r="X7" i="64"/>
  <c r="Y7" i="64"/>
  <c r="Z7" i="64"/>
  <c r="AA7" i="64"/>
  <c r="AB7" i="64"/>
  <c r="AC7" i="64"/>
  <c r="AD7" i="64"/>
  <c r="AE7" i="64"/>
  <c r="AF7" i="64"/>
  <c r="AG7" i="64"/>
  <c r="AH7" i="64"/>
  <c r="AI7" i="64"/>
  <c r="AJ7" i="64"/>
  <c r="AK7" i="64"/>
  <c r="AL7" i="64"/>
  <c r="AM7" i="64"/>
  <c r="AN7" i="64"/>
  <c r="Q14" i="64"/>
  <c r="R14" i="64"/>
  <c r="S14" i="64"/>
  <c r="T14" i="64"/>
  <c r="U14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AH14" i="64"/>
  <c r="AI14" i="64"/>
  <c r="AJ14" i="64"/>
  <c r="AK14" i="64"/>
  <c r="AL14" i="64"/>
  <c r="AM14" i="64"/>
  <c r="AN14" i="64"/>
  <c r="Q10" i="64"/>
  <c r="R10" i="64"/>
  <c r="S10" i="64"/>
  <c r="T10" i="64"/>
  <c r="U10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AH10" i="64"/>
  <c r="AI10" i="64"/>
  <c r="AJ10" i="64"/>
  <c r="AK10" i="64"/>
  <c r="AL10" i="64"/>
  <c r="AM10" i="64"/>
  <c r="AN10" i="64"/>
  <c r="J11" i="64"/>
  <c r="G35" i="62"/>
  <c r="G30" i="62"/>
  <c r="G29" i="62"/>
  <c r="G7" i="62"/>
  <c r="G8" i="62"/>
  <c r="G10" i="62"/>
  <c r="G11" i="62"/>
  <c r="G12" i="62"/>
  <c r="G13" i="62"/>
  <c r="G14" i="62"/>
  <c r="G6" i="62"/>
  <c r="G18" i="62"/>
  <c r="G19" i="62"/>
  <c r="G20" i="62"/>
  <c r="G17" i="62"/>
  <c r="G28" i="62"/>
  <c r="G27" i="62"/>
  <c r="G26" i="62"/>
  <c r="G25" i="62"/>
  <c r="G24" i="62"/>
  <c r="G23" i="62"/>
  <c r="G22" i="62"/>
  <c r="G21" i="62"/>
  <c r="G16" i="62"/>
  <c r="G15" i="62"/>
  <c r="G9" i="62"/>
  <c r="G36" i="62" l="1"/>
  <c r="P7" i="64"/>
  <c r="P14" i="64"/>
  <c r="P10" i="64"/>
  <c r="Q9" i="64"/>
  <c r="S9" i="64"/>
  <c r="W9" i="64"/>
  <c r="AA9" i="64"/>
  <c r="AC9" i="64"/>
  <c r="AG9" i="64"/>
  <c r="AK9" i="64"/>
  <c r="T9" i="64"/>
  <c r="Y9" i="64"/>
  <c r="AD9" i="64"/>
  <c r="AI9" i="64"/>
  <c r="AN9" i="64"/>
  <c r="U9" i="64"/>
  <c r="AB9" i="64"/>
  <c r="AH9" i="64"/>
  <c r="V9" i="64"/>
  <c r="AJ9" i="64"/>
  <c r="X9" i="64"/>
  <c r="AL9" i="64"/>
  <c r="Z9" i="64"/>
  <c r="AM9" i="64"/>
  <c r="AE9" i="64"/>
  <c r="AF9" i="64"/>
  <c r="I22" i="38" l="1"/>
  <c r="I18" i="38"/>
  <c r="I14" i="38"/>
  <c r="I10" i="38"/>
  <c r="I16" i="38"/>
  <c r="I8" i="38"/>
  <c r="I15" i="38"/>
  <c r="I7" i="38"/>
  <c r="I21" i="38"/>
  <c r="I17" i="38"/>
  <c r="I13" i="38"/>
  <c r="I9" i="38"/>
  <c r="I20" i="38"/>
  <c r="I12" i="38"/>
  <c r="I19" i="38"/>
  <c r="I11" i="38"/>
  <c r="E63" i="67"/>
  <c r="P9" i="64"/>
  <c r="H36" i="38" l="1"/>
  <c r="C12" i="67"/>
  <c r="L10" i="38"/>
  <c r="H35" i="38" l="1"/>
  <c r="H34" i="38"/>
  <c r="E2" i="38"/>
  <c r="L8" i="38"/>
  <c r="L9" i="38"/>
  <c r="E24" i="38"/>
  <c r="E25" i="38"/>
  <c r="L7" i="38"/>
  <c r="H16" i="38" l="1"/>
  <c r="H11" i="38"/>
  <c r="H19" i="38"/>
  <c r="H18" i="38"/>
  <c r="H10" i="38"/>
  <c r="H15" i="38"/>
  <c r="H13" i="38"/>
  <c r="H20" i="38"/>
  <c r="H12" i="38"/>
  <c r="H21" i="38"/>
  <c r="H17" i="38"/>
  <c r="H14" i="38"/>
  <c r="H22" i="38"/>
  <c r="H50" i="38"/>
  <c r="F22" i="64" s="1"/>
  <c r="M18" i="38"/>
  <c r="N18" i="38" s="1"/>
  <c r="M22" i="38"/>
  <c r="N22" i="38" s="1"/>
  <c r="M20" i="38"/>
  <c r="N20" i="38" s="1"/>
  <c r="M19" i="38"/>
  <c r="N19" i="38" s="1"/>
  <c r="M21" i="38"/>
  <c r="N21" i="38" s="1"/>
  <c r="M15" i="38"/>
  <c r="N15" i="38" s="1"/>
  <c r="M10" i="38"/>
  <c r="N10" i="38" s="1"/>
  <c r="M16" i="38"/>
  <c r="N16" i="38" s="1"/>
  <c r="M11" i="38"/>
  <c r="N11" i="38" s="1"/>
  <c r="M17" i="38"/>
  <c r="N17" i="38" s="1"/>
  <c r="M12" i="38"/>
  <c r="N12" i="38" s="1"/>
  <c r="M13" i="38"/>
  <c r="N13" i="38" s="1"/>
  <c r="M14" i="38"/>
  <c r="N14" i="38" s="1"/>
  <c r="J9" i="38"/>
  <c r="H9" i="38"/>
  <c r="J7" i="38"/>
  <c r="J8" i="38"/>
  <c r="H24" i="64" l="1"/>
  <c r="H14" i="64"/>
  <c r="H10" i="64"/>
  <c r="H23" i="64"/>
  <c r="H7" i="64"/>
  <c r="H9" i="64"/>
  <c r="F30" i="64"/>
  <c r="F19" i="64"/>
  <c r="F16" i="64"/>
  <c r="F18" i="64"/>
  <c r="F15" i="64"/>
  <c r="F17" i="64"/>
  <c r="F13" i="64"/>
  <c r="F12" i="64"/>
  <c r="M9" i="38"/>
  <c r="N9" i="38" s="1"/>
  <c r="H8" i="38"/>
  <c r="M8" i="38"/>
  <c r="N8" i="38" s="1"/>
  <c r="H7" i="38"/>
  <c r="M7" i="38"/>
  <c r="N7" i="38" s="1"/>
  <c r="H51" i="38"/>
  <c r="J19" i="38"/>
  <c r="J20" i="38"/>
  <c r="J22" i="38"/>
  <c r="J21" i="38"/>
  <c r="J18" i="38"/>
  <c r="J13" i="38"/>
  <c r="J11" i="38"/>
  <c r="J16" i="38"/>
  <c r="J12" i="38"/>
  <c r="J10" i="38"/>
  <c r="J14" i="38"/>
  <c r="J17" i="38"/>
  <c r="J15" i="38"/>
  <c r="H24" i="38" l="1"/>
  <c r="H26" i="38" s="1"/>
  <c r="N24" i="38"/>
  <c r="N26" i="38" s="1"/>
  <c r="J24" i="38"/>
  <c r="J26" i="38" s="1"/>
  <c r="L24" i="38" l="1"/>
  <c r="L26" i="38" l="1"/>
  <c r="F8" i="64"/>
  <c r="K24" i="38"/>
  <c r="H8" i="64" l="1"/>
  <c r="G24" i="64"/>
  <c r="G23" i="64"/>
  <c r="G14" i="64"/>
  <c r="G10" i="64"/>
  <c r="F11" i="64"/>
  <c r="I8" i="64"/>
  <c r="J8" i="64" s="1"/>
  <c r="G7" i="64"/>
  <c r="G9" i="64"/>
  <c r="AH8" i="64"/>
  <c r="AJ8" i="64"/>
  <c r="V8" i="64"/>
  <c r="Q8" i="64"/>
  <c r="AC8" i="64"/>
  <c r="AK8" i="64"/>
  <c r="AD8" i="64"/>
  <c r="W8" i="64"/>
  <c r="AA8" i="64"/>
  <c r="AB8" i="64"/>
  <c r="U8" i="64"/>
  <c r="AN8" i="64"/>
  <c r="R8" i="64"/>
  <c r="Y8" i="64"/>
  <c r="X8" i="64"/>
  <c r="AG8" i="64"/>
  <c r="AF8" i="64"/>
  <c r="G8" i="64"/>
  <c r="AL8" i="64"/>
  <c r="AM8" i="64"/>
  <c r="AE8" i="64"/>
  <c r="T8" i="64"/>
  <c r="Z8" i="64"/>
  <c r="S8" i="64"/>
  <c r="AI8" i="64"/>
  <c r="AG28" i="64" l="1"/>
  <c r="AM28" i="64"/>
  <c r="AE28" i="64"/>
  <c r="U28" i="64"/>
  <c r="AK28" i="64"/>
  <c r="AC28" i="64"/>
  <c r="AB28" i="64"/>
  <c r="AA28" i="64"/>
  <c r="Z28" i="64"/>
  <c r="AF28" i="64"/>
  <c r="AI28" i="64"/>
  <c r="AD28" i="64"/>
  <c r="T28" i="64"/>
  <c r="Q11" i="64"/>
  <c r="P8" i="64"/>
  <c r="S11" i="64"/>
  <c r="AL11" i="64"/>
  <c r="AM11" i="64"/>
  <c r="AC11" i="64"/>
  <c r="AE11" i="64"/>
  <c r="AA11" i="64"/>
  <c r="Z11" i="64"/>
  <c r="V11" i="64"/>
  <c r="AK11" i="64"/>
  <c r="AJ11" i="64"/>
  <c r="X11" i="64"/>
  <c r="Y11" i="64"/>
  <c r="AI11" i="64"/>
  <c r="AN11" i="64"/>
  <c r="T11" i="64"/>
  <c r="R11" i="64"/>
  <c r="U11" i="64"/>
  <c r="AB11" i="64"/>
  <c r="AF11" i="64"/>
  <c r="W11" i="64"/>
  <c r="AH11" i="64"/>
  <c r="AG11" i="64"/>
  <c r="AD11" i="64"/>
  <c r="Q28" i="64" l="1"/>
  <c r="Y28" i="64"/>
  <c r="AL28" i="64"/>
  <c r="AN28" i="64"/>
  <c r="AH28" i="64"/>
  <c r="AJ28" i="64"/>
  <c r="S28" i="64"/>
  <c r="W28" i="64"/>
  <c r="V28" i="64"/>
  <c r="X28" i="64"/>
  <c r="R28" i="64"/>
  <c r="P11" i="64"/>
  <c r="P28" i="64" l="1"/>
  <c r="D58" i="38"/>
  <c r="D57" i="38"/>
  <c r="D59" i="38"/>
  <c r="I10" i="64"/>
  <c r="AF15" i="64" l="1"/>
  <c r="U15" i="64"/>
  <c r="X15" i="64"/>
  <c r="R15" i="64"/>
  <c r="AN15" i="64"/>
  <c r="Y15" i="64"/>
  <c r="AC15" i="64"/>
  <c r="AK15" i="64"/>
  <c r="AG15" i="64"/>
  <c r="AB15" i="64"/>
  <c r="AI15" i="64"/>
  <c r="AL15" i="64"/>
  <c r="W15" i="64"/>
  <c r="AM15" i="64"/>
  <c r="S15" i="64"/>
  <c r="AD15" i="64"/>
  <c r="V15" i="64"/>
  <c r="Z15" i="64"/>
  <c r="AH15" i="64"/>
  <c r="AA15" i="64"/>
  <c r="T15" i="64"/>
  <c r="AE15" i="64"/>
  <c r="AJ15" i="64"/>
  <c r="Q15" i="64"/>
  <c r="AH19" i="64"/>
  <c r="AM19" i="64"/>
  <c r="AL19" i="64"/>
  <c r="U19" i="64"/>
  <c r="W19" i="64"/>
  <c r="AG19" i="64"/>
  <c r="AI19" i="64"/>
  <c r="T19" i="64"/>
  <c r="AJ19" i="64"/>
  <c r="R19" i="64"/>
  <c r="AN19" i="64"/>
  <c r="AB19" i="64"/>
  <c r="Y19" i="64"/>
  <c r="AF19" i="64"/>
  <c r="AE19" i="64"/>
  <c r="V19" i="64"/>
  <c r="AC19" i="64"/>
  <c r="AK19" i="64"/>
  <c r="AD19" i="64"/>
  <c r="S19" i="64"/>
  <c r="X19" i="64"/>
  <c r="Z19" i="64"/>
  <c r="AA19" i="64"/>
  <c r="Q19" i="64"/>
  <c r="Z18" i="64"/>
  <c r="V18" i="64"/>
  <c r="AD18" i="64"/>
  <c r="AL18" i="64"/>
  <c r="Y18" i="64"/>
  <c r="W18" i="64"/>
  <c r="AE18" i="64"/>
  <c r="T18" i="64"/>
  <c r="R18" i="64"/>
  <c r="S18" i="64"/>
  <c r="AF18" i="64"/>
  <c r="X18" i="64"/>
  <c r="AM18" i="64"/>
  <c r="AJ18" i="64"/>
  <c r="AB18" i="64"/>
  <c r="AK18" i="64"/>
  <c r="AI18" i="64"/>
  <c r="AH18" i="64"/>
  <c r="AG18" i="64"/>
  <c r="AN18" i="64"/>
  <c r="AC18" i="64"/>
  <c r="U18" i="64"/>
  <c r="AA18" i="64"/>
  <c r="Q18" i="64"/>
  <c r="AC12" i="64"/>
  <c r="AF12" i="64"/>
  <c r="AI12" i="64"/>
  <c r="AM12" i="64"/>
  <c r="T12" i="64"/>
  <c r="Z12" i="64"/>
  <c r="X12" i="64"/>
  <c r="S12" i="64"/>
  <c r="AA12" i="64"/>
  <c r="AH12" i="64"/>
  <c r="AJ12" i="64"/>
  <c r="W12" i="64"/>
  <c r="R12" i="64"/>
  <c r="AD12" i="64"/>
  <c r="V12" i="64"/>
  <c r="U12" i="64"/>
  <c r="AG12" i="64"/>
  <c r="Y12" i="64"/>
  <c r="AL12" i="64"/>
  <c r="AK12" i="64"/>
  <c r="AB12" i="64"/>
  <c r="AN12" i="64"/>
  <c r="AE12" i="64"/>
  <c r="Q12" i="64"/>
  <c r="P12" i="64" l="1"/>
  <c r="P19" i="64"/>
  <c r="P15" i="64"/>
  <c r="P18" i="64"/>
  <c r="Q17" i="64" l="1"/>
  <c r="Q13" i="64"/>
  <c r="Q16" i="64"/>
  <c r="T16" i="64"/>
  <c r="X16" i="64"/>
  <c r="AB16" i="64"/>
  <c r="AF16" i="64"/>
  <c r="AJ16" i="64"/>
  <c r="AN16" i="64"/>
  <c r="U17" i="64"/>
  <c r="Y17" i="64"/>
  <c r="AC17" i="64"/>
  <c r="AG17" i="64"/>
  <c r="AK17" i="64"/>
  <c r="U16" i="64"/>
  <c r="Y16" i="64"/>
  <c r="AC16" i="64"/>
  <c r="AG16" i="64"/>
  <c r="AK16" i="64"/>
  <c r="R17" i="64"/>
  <c r="V17" i="64"/>
  <c r="Z17" i="64"/>
  <c r="AD17" i="64"/>
  <c r="AH17" i="64"/>
  <c r="AL17" i="64"/>
  <c r="R16" i="64"/>
  <c r="V16" i="64"/>
  <c r="Z16" i="64"/>
  <c r="AD16" i="64"/>
  <c r="AH16" i="64"/>
  <c r="AL16" i="64"/>
  <c r="S17" i="64"/>
  <c r="W17" i="64"/>
  <c r="AA17" i="64"/>
  <c r="AE17" i="64"/>
  <c r="AI17" i="64"/>
  <c r="AM17" i="64"/>
  <c r="S16" i="64"/>
  <c r="W16" i="64"/>
  <c r="AA16" i="64"/>
  <c r="AE16" i="64"/>
  <c r="AI16" i="64"/>
  <c r="AM16" i="64"/>
  <c r="T17" i="64"/>
  <c r="X17" i="64"/>
  <c r="AB17" i="64"/>
  <c r="AF17" i="64"/>
  <c r="AJ17" i="64"/>
  <c r="AN17" i="64"/>
  <c r="AP13" i="64" l="1"/>
  <c r="Q30" i="64"/>
  <c r="S13" i="64"/>
  <c r="S30" i="64"/>
  <c r="AP20" i="64"/>
  <c r="Z13" i="64"/>
  <c r="Z30" i="64"/>
  <c r="Y13" i="64"/>
  <c r="Y30" i="64"/>
  <c r="AJ13" i="64"/>
  <c r="AJ30" i="64"/>
  <c r="T13" i="64"/>
  <c r="T30" i="64"/>
  <c r="AE13" i="64"/>
  <c r="AE30" i="64"/>
  <c r="AD13" i="64"/>
  <c r="AD30" i="64"/>
  <c r="AC13" i="64"/>
  <c r="AC30" i="64"/>
  <c r="AN13" i="64"/>
  <c r="AN30" i="64"/>
  <c r="AL13" i="64"/>
  <c r="AL30" i="64"/>
  <c r="V13" i="64"/>
  <c r="V30" i="64"/>
  <c r="AK13" i="64"/>
  <c r="AK30" i="64"/>
  <c r="U13" i="64"/>
  <c r="U30" i="64"/>
  <c r="AF13" i="64"/>
  <c r="AF30" i="64"/>
  <c r="AA13" i="64"/>
  <c r="AA30" i="64"/>
  <c r="R13" i="64"/>
  <c r="R30" i="64"/>
  <c r="AB13" i="64"/>
  <c r="AB30" i="64"/>
  <c r="AM13" i="64"/>
  <c r="AM30" i="64"/>
  <c r="W13" i="64"/>
  <c r="W30" i="64"/>
  <c r="AP17" i="64"/>
  <c r="AP16" i="64"/>
  <c r="AH13" i="64"/>
  <c r="AH30" i="64"/>
  <c r="AG13" i="64"/>
  <c r="AG30" i="64"/>
  <c r="X13" i="64"/>
  <c r="X30" i="64"/>
  <c r="AI13" i="64"/>
  <c r="AI30" i="64"/>
  <c r="P17" i="64"/>
  <c r="P16" i="64"/>
  <c r="P30" i="64" l="1"/>
  <c r="P13" i="64"/>
  <c r="K16" i="97" l="1"/>
  <c r="L16" i="97" s="1"/>
  <c r="K17" i="97"/>
  <c r="L17" i="97" s="1"/>
  <c r="K18" i="97"/>
  <c r="L18" i="97" s="1"/>
  <c r="K19" i="97"/>
  <c r="L19" i="97" s="1"/>
  <c r="M19" i="97" l="1"/>
  <c r="M18" i="97"/>
  <c r="M17" i="97"/>
  <c r="M16" i="97"/>
  <c r="C27" i="116"/>
  <c r="D27" i="116" s="1"/>
  <c r="J41" i="38" l="1"/>
  <c r="N16" i="97"/>
  <c r="B16" i="97" s="1"/>
  <c r="F16" i="97" s="1"/>
  <c r="S16" i="97" s="1"/>
  <c r="H21" i="116" s="1"/>
  <c r="J42" i="38"/>
  <c r="C22" i="116" s="1"/>
  <c r="D22" i="116" s="1"/>
  <c r="N17" i="97"/>
  <c r="B17" i="97" s="1"/>
  <c r="F17" i="97" s="1"/>
  <c r="S17" i="97" s="1"/>
  <c r="H22" i="116" s="1"/>
  <c r="N19" i="97"/>
  <c r="B19" i="97" s="1"/>
  <c r="F19" i="97" s="1"/>
  <c r="S19" i="97" s="1"/>
  <c r="H24" i="116" s="1"/>
  <c r="J43" i="38"/>
  <c r="C23" i="116" s="1"/>
  <c r="D23" i="116" s="1"/>
  <c r="N18" i="97"/>
  <c r="B18" i="97" s="1"/>
  <c r="F18" i="97" s="1"/>
  <c r="Q18" i="97" s="1"/>
  <c r="F27" i="116"/>
  <c r="G27" i="116" s="1"/>
  <c r="K47" i="38"/>
  <c r="K46" i="38"/>
  <c r="C26" i="116"/>
  <c r="D26" i="116" s="1"/>
  <c r="K45" i="38"/>
  <c r="C25" i="116"/>
  <c r="D25" i="116" s="1"/>
  <c r="K42" i="38"/>
  <c r="H26" i="116"/>
  <c r="H25" i="116"/>
  <c r="O19" i="97"/>
  <c r="Q19" i="97"/>
  <c r="Q16" i="97"/>
  <c r="O16" i="97"/>
  <c r="K43" i="38"/>
  <c r="K41" i="38"/>
  <c r="C21" i="116"/>
  <c r="D21" i="116" s="1"/>
  <c r="J44" i="38" l="1"/>
  <c r="Q17" i="97"/>
  <c r="O17" i="97"/>
  <c r="R17" i="97" s="1"/>
  <c r="V17" i="97" s="1"/>
  <c r="W17" i="97" s="1"/>
  <c r="O18" i="97"/>
  <c r="R18" i="97" s="1"/>
  <c r="V18" i="97" s="1"/>
  <c r="W18" i="97" s="1"/>
  <c r="S18" i="97"/>
  <c r="H23" i="116" s="1"/>
  <c r="J27" i="116"/>
  <c r="K27" i="116" s="1"/>
  <c r="L27" i="116"/>
  <c r="F25" i="116"/>
  <c r="G25" i="116" s="1"/>
  <c r="Q19" i="38"/>
  <c r="F26" i="116"/>
  <c r="G26" i="116" s="1"/>
  <c r="F23" i="116"/>
  <c r="G23" i="116" s="1"/>
  <c r="Q17" i="38"/>
  <c r="F22" i="116"/>
  <c r="G22" i="116" s="1"/>
  <c r="Q16" i="38"/>
  <c r="Q15" i="38"/>
  <c r="F21" i="116"/>
  <c r="G21" i="116" s="1"/>
  <c r="R19" i="97"/>
  <c r="V19" i="97" s="1"/>
  <c r="W19" i="97" s="1"/>
  <c r="R16" i="97"/>
  <c r="V16" i="97" s="1"/>
  <c r="W16" i="97" s="1"/>
  <c r="K44" i="38" l="1"/>
  <c r="C24" i="116"/>
  <c r="D24" i="116" s="1"/>
  <c r="J26" i="116"/>
  <c r="K26" i="116" s="1"/>
  <c r="L26" i="116"/>
  <c r="J25" i="116"/>
  <c r="K25" i="116" s="1"/>
  <c r="L25" i="116"/>
  <c r="J23" i="116"/>
  <c r="K23" i="116" s="1"/>
  <c r="L23" i="116"/>
  <c r="J22" i="116"/>
  <c r="K22" i="116" s="1"/>
  <c r="L22" i="116"/>
  <c r="J21" i="116"/>
  <c r="K21" i="116" s="1"/>
  <c r="L21" i="116"/>
  <c r="Q18" i="38" l="1"/>
  <c r="F24" i="116"/>
  <c r="G24" i="116" s="1"/>
  <c r="R15" i="38"/>
  <c r="R16" i="38"/>
  <c r="R17" i="38"/>
  <c r="R19" i="38"/>
  <c r="R20" i="38"/>
  <c r="R21" i="38"/>
  <c r="R22" i="38"/>
  <c r="R18" i="38" l="1"/>
  <c r="L24" i="116"/>
  <c r="J24" i="116"/>
  <c r="K24" i="116" s="1"/>
  <c r="J12" i="97" l="1"/>
  <c r="K12" i="97" s="1"/>
  <c r="L12" i="97" s="1"/>
  <c r="M12" i="97" s="1"/>
  <c r="J13" i="97"/>
  <c r="K13" i="97" s="1"/>
  <c r="L13" i="97" s="1"/>
  <c r="M13" i="97" s="1"/>
  <c r="J14" i="97"/>
  <c r="K14" i="97" s="1"/>
  <c r="J15" i="97"/>
  <c r="K15" i="97" s="1"/>
  <c r="N13" i="97" l="1"/>
  <c r="B13" i="97" s="1"/>
  <c r="F13" i="97" s="1"/>
  <c r="J38" i="38"/>
  <c r="N12" i="97"/>
  <c r="B12" i="97" s="1"/>
  <c r="F12" i="97" s="1"/>
  <c r="J37" i="38"/>
  <c r="L15" i="97"/>
  <c r="M15" i="97" s="1"/>
  <c r="L14" i="97"/>
  <c r="M14" i="97" s="1"/>
  <c r="K38" i="38" l="1"/>
  <c r="C18" i="116"/>
  <c r="D18" i="116" s="1"/>
  <c r="K37" i="38"/>
  <c r="C17" i="116"/>
  <c r="D17" i="116" s="1"/>
  <c r="J39" i="38"/>
  <c r="N14" i="97"/>
  <c r="B14" i="97" s="1"/>
  <c r="F14" i="97" s="1"/>
  <c r="S12" i="97"/>
  <c r="O12" i="97"/>
  <c r="Q12" i="97"/>
  <c r="N15" i="97"/>
  <c r="B15" i="97" s="1"/>
  <c r="F15" i="97" s="1"/>
  <c r="J40" i="38"/>
  <c r="Q13" i="97"/>
  <c r="O13" i="97"/>
  <c r="S13" i="97"/>
  <c r="H18" i="116" l="1"/>
  <c r="H17" i="116"/>
  <c r="S15" i="97"/>
  <c r="O15" i="97"/>
  <c r="Q15" i="97"/>
  <c r="F18" i="116"/>
  <c r="G18" i="116"/>
  <c r="Q12" i="38"/>
  <c r="F17" i="116"/>
  <c r="G17" i="116"/>
  <c r="Q11" i="38"/>
  <c r="R13" i="97"/>
  <c r="V13" i="97" s="1"/>
  <c r="W13" i="97" s="1"/>
  <c r="O14" i="97"/>
  <c r="Q14" i="97"/>
  <c r="S14" i="97"/>
  <c r="C20" i="116"/>
  <c r="D20" i="116" s="1"/>
  <c r="K40" i="38"/>
  <c r="R12" i="97"/>
  <c r="V12" i="97" s="1"/>
  <c r="W12" i="97" s="1"/>
  <c r="C19" i="116"/>
  <c r="D19" i="116" s="1"/>
  <c r="K39" i="38"/>
  <c r="R11" i="38" l="1"/>
  <c r="J18" i="116"/>
  <c r="K18" i="116" s="1"/>
  <c r="L18" i="116"/>
  <c r="H20" i="116"/>
  <c r="R12" i="38"/>
  <c r="F19" i="116"/>
  <c r="G19" i="116" s="1"/>
  <c r="Q13" i="38"/>
  <c r="V14" i="97"/>
  <c r="W14" i="97" s="1"/>
  <c r="H19" i="116"/>
  <c r="F20" i="116"/>
  <c r="G20" i="116" s="1"/>
  <c r="Q14" i="38"/>
  <c r="J17" i="116"/>
  <c r="K17" i="116" s="1"/>
  <c r="L17" i="116"/>
  <c r="R14" i="97"/>
  <c r="R15" i="97"/>
  <c r="V15" i="97" s="1"/>
  <c r="W15" i="97" s="1"/>
  <c r="R13" i="38" l="1"/>
  <c r="J19" i="116"/>
  <c r="K19" i="116" s="1"/>
  <c r="L19" i="116"/>
  <c r="R14" i="38"/>
  <c r="J20" i="116"/>
  <c r="K20" i="116" s="1"/>
  <c r="L20" i="116"/>
  <c r="H6" i="64" l="1"/>
  <c r="F20" i="64"/>
  <c r="Q20" i="64" s="1"/>
  <c r="F21" i="64"/>
  <c r="Q21" i="64" s="1"/>
  <c r="AH21" i="64" l="1"/>
  <c r="AM21" i="64"/>
  <c r="G21" i="64"/>
  <c r="AE21" i="64"/>
  <c r="AA21" i="64"/>
  <c r="AL21" i="64"/>
  <c r="AI21" i="64"/>
  <c r="Z21" i="64"/>
  <c r="AK21" i="64"/>
  <c r="AD21" i="64"/>
  <c r="V21" i="64"/>
  <c r="AC21" i="64"/>
  <c r="T21" i="64"/>
  <c r="X21" i="64"/>
  <c r="S21" i="64"/>
  <c r="AG21" i="64"/>
  <c r="AN21" i="64"/>
  <c r="AJ21" i="64"/>
  <c r="AF21" i="64"/>
  <c r="AB21" i="64"/>
  <c r="W21" i="64"/>
  <c r="R21" i="64"/>
  <c r="Y21" i="64"/>
  <c r="U21" i="64"/>
  <c r="AJ20" i="64"/>
  <c r="AE20" i="64"/>
  <c r="Z20" i="64"/>
  <c r="T20" i="64"/>
  <c r="AN20" i="64"/>
  <c r="AN6" i="64" s="1"/>
  <c r="AI20" i="64"/>
  <c r="AD20" i="64"/>
  <c r="X20" i="64"/>
  <c r="S20" i="64"/>
  <c r="F6" i="64"/>
  <c r="O8" i="38" s="1"/>
  <c r="P8" i="38" s="1"/>
  <c r="AM20" i="64"/>
  <c r="AH20" i="64"/>
  <c r="AB20" i="64"/>
  <c r="W20" i="64"/>
  <c r="R20" i="64"/>
  <c r="AL20" i="64"/>
  <c r="AF20" i="64"/>
  <c r="AA20" i="64"/>
  <c r="V20" i="64"/>
  <c r="V6" i="64" s="1"/>
  <c r="G20" i="64"/>
  <c r="Q6" i="64"/>
  <c r="AK20" i="64"/>
  <c r="AG20" i="64"/>
  <c r="AC20" i="64"/>
  <c r="Y20" i="64"/>
  <c r="U20" i="64"/>
  <c r="AH6" i="64" l="1"/>
  <c r="AM6" i="64"/>
  <c r="AD6" i="64"/>
  <c r="Y6" i="64"/>
  <c r="AJ6" i="64"/>
  <c r="Z6" i="64"/>
  <c r="AA6" i="64"/>
  <c r="W6" i="64"/>
  <c r="AE6" i="64"/>
  <c r="AF6" i="64"/>
  <c r="AI6" i="64"/>
  <c r="AK6" i="64"/>
  <c r="G6" i="64"/>
  <c r="L5" i="64" s="1"/>
  <c r="K5" i="64" s="1"/>
  <c r="AL6" i="64"/>
  <c r="X6" i="64"/>
  <c r="T6" i="64"/>
  <c r="P21" i="64"/>
  <c r="AB6" i="64"/>
  <c r="AC6" i="64"/>
  <c r="AG6" i="64"/>
  <c r="S6" i="64"/>
  <c r="U6" i="64"/>
  <c r="R6" i="64"/>
  <c r="O17" i="38"/>
  <c r="O16" i="38"/>
  <c r="P16" i="38" s="1"/>
  <c r="T16" i="38" s="1"/>
  <c r="M42" i="38" s="1"/>
  <c r="N42" i="38" s="1"/>
  <c r="O13" i="38"/>
  <c r="P13" i="38" s="1"/>
  <c r="T13" i="38" s="1"/>
  <c r="M39" i="38" s="1"/>
  <c r="N39" i="38" s="1"/>
  <c r="O12" i="38"/>
  <c r="P12" i="38" s="1"/>
  <c r="T12" i="38" s="1"/>
  <c r="M38" i="38" s="1"/>
  <c r="N38" i="38" s="1"/>
  <c r="O9" i="38"/>
  <c r="P9" i="38" s="1"/>
  <c r="O15" i="38"/>
  <c r="S15" i="38" s="1"/>
  <c r="F41" i="38" s="1"/>
  <c r="O20" i="38"/>
  <c r="P20" i="38" s="1"/>
  <c r="T20" i="38" s="1"/>
  <c r="M46" i="38" s="1"/>
  <c r="N46" i="38" s="1"/>
  <c r="O21" i="38"/>
  <c r="O7" i="38"/>
  <c r="P7" i="38" s="1"/>
  <c r="O19" i="38"/>
  <c r="S19" i="38" s="1"/>
  <c r="F45" i="38" s="1"/>
  <c r="O11" i="38"/>
  <c r="O22" i="38"/>
  <c r="O10" i="38"/>
  <c r="O14" i="38"/>
  <c r="O18" i="38"/>
  <c r="P20" i="64"/>
  <c r="P6" i="64" l="1"/>
  <c r="M5" i="64"/>
  <c r="M4" i="64" s="1"/>
  <c r="N4" i="64" s="1"/>
  <c r="S16" i="38"/>
  <c r="F42" i="38" s="1"/>
  <c r="S20" i="38"/>
  <c r="S13" i="38"/>
  <c r="L45" i="38"/>
  <c r="S12" i="38"/>
  <c r="S17" i="38"/>
  <c r="P17" i="38"/>
  <c r="T17" i="38" s="1"/>
  <c r="M43" i="38" s="1"/>
  <c r="N43" i="38" s="1"/>
  <c r="L41" i="38"/>
  <c r="P19" i="38"/>
  <c r="T19" i="38" s="1"/>
  <c r="M45" i="38" s="1"/>
  <c r="N45" i="38" s="1"/>
  <c r="P21" i="38"/>
  <c r="T21" i="38" s="1"/>
  <c r="M47" i="38" s="1"/>
  <c r="N47" i="38" s="1"/>
  <c r="S21" i="38"/>
  <c r="P15" i="38"/>
  <c r="T15" i="38" s="1"/>
  <c r="M41" i="38" s="1"/>
  <c r="N41" i="38" s="1"/>
  <c r="P18" i="38"/>
  <c r="T18" i="38" s="1"/>
  <c r="M44" i="38" s="1"/>
  <c r="N44" i="38" s="1"/>
  <c r="S18" i="38"/>
  <c r="P11" i="38"/>
  <c r="T11" i="38" s="1"/>
  <c r="M37" i="38" s="1"/>
  <c r="N37" i="38" s="1"/>
  <c r="S11" i="38"/>
  <c r="P22" i="38"/>
  <c r="T22" i="38" s="1"/>
  <c r="M48" i="38" s="1"/>
  <c r="N48" i="38" s="1"/>
  <c r="S22" i="38"/>
  <c r="P14" i="38"/>
  <c r="T14" i="38" s="1"/>
  <c r="M40" i="38" s="1"/>
  <c r="N40" i="38" s="1"/>
  <c r="S14" i="38"/>
  <c r="P10" i="38"/>
  <c r="L42" i="38"/>
  <c r="F46" i="38" l="1"/>
  <c r="L46" i="38"/>
  <c r="L38" i="38"/>
  <c r="F38" i="38"/>
  <c r="F43" i="38"/>
  <c r="L43" i="38"/>
  <c r="L39" i="38"/>
  <c r="F39" i="38"/>
  <c r="L47" i="38"/>
  <c r="F47" i="38"/>
  <c r="P24" i="38"/>
  <c r="P26" i="38" s="1"/>
  <c r="D60" i="38" s="1"/>
  <c r="F40" i="38"/>
  <c r="L40" i="38"/>
  <c r="L37" i="38"/>
  <c r="F37" i="38"/>
  <c r="L48" i="38"/>
  <c r="F48" i="38"/>
  <c r="F44" i="38"/>
  <c r="L44" i="38"/>
  <c r="J11" i="97"/>
  <c r="L11" i="97" s="1"/>
  <c r="M11" i="97" s="1"/>
  <c r="N11" i="97" s="1"/>
  <c r="K11" i="97"/>
  <c r="B11" i="97" l="1"/>
  <c r="F11" i="97" s="1"/>
  <c r="I36" i="38"/>
  <c r="J36" i="38" s="1"/>
  <c r="C16" i="116" l="1"/>
  <c r="D16" i="116" s="1"/>
  <c r="K36" i="38"/>
  <c r="Q11" i="97"/>
  <c r="O11" i="97"/>
  <c r="S11" i="97"/>
  <c r="H16" i="116" l="1"/>
  <c r="R11" i="97"/>
  <c r="V11" i="97" s="1"/>
  <c r="W11" i="97" s="1"/>
  <c r="G16" i="116"/>
  <c r="F16" i="116"/>
  <c r="L16" i="116" l="1"/>
  <c r="J16" i="116"/>
  <c r="K16" i="116" s="1"/>
  <c r="N16" i="116" s="1"/>
  <c r="Q10" i="38" s="1"/>
  <c r="S10" i="38" l="1"/>
  <c r="R10" i="38"/>
  <c r="T10" i="38" s="1"/>
  <c r="M36" i="38" s="1"/>
  <c r="N36" i="38" s="1"/>
  <c r="F36" i="38" l="1"/>
  <c r="L36" i="38"/>
  <c r="I6" i="64"/>
  <c r="J6" i="64"/>
  <c r="I7" i="64"/>
  <c r="J7" i="64"/>
  <c r="I9" i="64"/>
  <c r="J9" i="64"/>
  <c r="B8" i="97"/>
  <c r="F8" i="97"/>
  <c r="J8" i="97"/>
  <c r="K8" i="97"/>
  <c r="L8" i="97"/>
  <c r="M8" i="97"/>
  <c r="N8" i="97"/>
  <c r="O8" i="97"/>
  <c r="Q8" i="97"/>
  <c r="R8" i="97"/>
  <c r="S8" i="97"/>
  <c r="V8" i="97"/>
  <c r="W8" i="97"/>
  <c r="B9" i="97"/>
  <c r="F9" i="97"/>
  <c r="J9" i="97"/>
  <c r="K9" i="97"/>
  <c r="L9" i="97"/>
  <c r="M9" i="97"/>
  <c r="N9" i="97"/>
  <c r="O9" i="97"/>
  <c r="Q9" i="97"/>
  <c r="R9" i="97"/>
  <c r="S9" i="97"/>
  <c r="V9" i="97"/>
  <c r="W9" i="97"/>
  <c r="B10" i="97"/>
  <c r="F10" i="97"/>
  <c r="J10" i="97"/>
  <c r="K10" i="97"/>
  <c r="L10" i="97"/>
  <c r="M10" i="97"/>
  <c r="N10" i="97"/>
  <c r="O10" i="97"/>
  <c r="Q10" i="97"/>
  <c r="R10" i="97"/>
  <c r="S10" i="97"/>
  <c r="V10" i="97"/>
  <c r="W10" i="97"/>
  <c r="C13" i="116"/>
  <c r="D13" i="116"/>
  <c r="F13" i="116"/>
  <c r="G13" i="116"/>
  <c r="H13" i="116"/>
  <c r="J13" i="116"/>
  <c r="K13" i="116"/>
  <c r="L13" i="116"/>
  <c r="N13" i="116"/>
  <c r="C14" i="116"/>
  <c r="D14" i="116"/>
  <c r="F14" i="116"/>
  <c r="G14" i="116"/>
  <c r="H14" i="116"/>
  <c r="J14" i="116"/>
  <c r="K14" i="116"/>
  <c r="L14" i="116"/>
  <c r="N14" i="116"/>
  <c r="C15" i="116"/>
  <c r="D15" i="116"/>
  <c r="F15" i="116"/>
  <c r="G15" i="116"/>
  <c r="H15" i="116"/>
  <c r="J15" i="116"/>
  <c r="K15" i="116"/>
  <c r="L15" i="116"/>
  <c r="N15" i="116"/>
  <c r="Q7" i="38"/>
  <c r="R7" i="38"/>
  <c r="S7" i="38"/>
  <c r="T7" i="38"/>
  <c r="Q8" i="38"/>
  <c r="R8" i="38"/>
  <c r="S8" i="38"/>
  <c r="T8" i="38"/>
  <c r="Q9" i="38"/>
  <c r="R9" i="38"/>
  <c r="S9" i="38"/>
  <c r="T9" i="38"/>
  <c r="R24" i="38"/>
  <c r="T24" i="38"/>
  <c r="H25" i="38"/>
  <c r="J25" i="38"/>
  <c r="L25" i="38"/>
  <c r="N25" i="38"/>
  <c r="P25" i="38"/>
  <c r="R25" i="38"/>
  <c r="T25" i="38"/>
  <c r="R26" i="38"/>
  <c r="T26" i="38"/>
  <c r="H27" i="38"/>
  <c r="J27" i="38"/>
  <c r="L27" i="38"/>
  <c r="N27" i="38"/>
  <c r="P27" i="38"/>
  <c r="R27" i="38"/>
  <c r="T27" i="38"/>
  <c r="F33" i="38"/>
  <c r="I33" i="38"/>
  <c r="J33" i="38"/>
  <c r="K33" i="38"/>
  <c r="L33" i="38"/>
  <c r="M33" i="38"/>
  <c r="N33" i="38"/>
  <c r="F34" i="38"/>
  <c r="I34" i="38"/>
  <c r="J34" i="38"/>
  <c r="K34" i="38"/>
  <c r="L34" i="38"/>
  <c r="M34" i="38"/>
  <c r="N34" i="38"/>
  <c r="F35" i="38"/>
  <c r="I35" i="38"/>
  <c r="J35" i="38"/>
  <c r="K35" i="38"/>
  <c r="L35" i="38"/>
  <c r="M35" i="38"/>
  <c r="N35" i="38"/>
  <c r="F50" i="38"/>
  <c r="I50" i="38"/>
  <c r="K50" i="38"/>
  <c r="M50" i="38"/>
  <c r="N50" i="38"/>
  <c r="G51" i="38"/>
  <c r="I51" i="38"/>
  <c r="K51" i="38"/>
  <c r="M51" i="38"/>
  <c r="D61" i="38"/>
  <c r="D62" i="38"/>
  <c r="D74" i="38"/>
  <c r="D75" i="38"/>
  <c r="D76" i="38"/>
  <c r="D77" i="38"/>
  <c r="D78" i="38"/>
  <c r="D79" i="38"/>
  <c r="D80" i="38"/>
</calcChain>
</file>

<file path=xl/sharedStrings.xml><?xml version="1.0" encoding="utf-8"?>
<sst xmlns="http://schemas.openxmlformats.org/spreadsheetml/2006/main" count="330" uniqueCount="255">
  <si>
    <t>TERRENO</t>
  </si>
  <si>
    <t>Costo Unitario Construcción</t>
  </si>
  <si>
    <t>Costo Total Construcción</t>
  </si>
  <si>
    <t>COSTO TOTAL UNIDAD</t>
  </si>
  <si>
    <t>COSTO TOTAL</t>
  </si>
  <si>
    <t>Margen Bruto (Gs/Unidad)</t>
  </si>
  <si>
    <t>Margen Bruto Total (Gs.)</t>
  </si>
  <si>
    <t>Margen %</t>
  </si>
  <si>
    <t>TOTAL</t>
  </si>
  <si>
    <t>Muro Plataforma</t>
  </si>
  <si>
    <t>Quincho Social</t>
  </si>
  <si>
    <t>Piscina</t>
  </si>
  <si>
    <t>Pórtico</t>
  </si>
  <si>
    <t>Instalación Cloacal</t>
  </si>
  <si>
    <t>Terreno</t>
  </si>
  <si>
    <t>Modelos</t>
  </si>
  <si>
    <t>Costo Unitario</t>
  </si>
  <si>
    <t>Costo Total</t>
  </si>
  <si>
    <t xml:space="preserve">Cantidades </t>
  </si>
  <si>
    <t>CANT</t>
  </si>
  <si>
    <t>Global</t>
  </si>
  <si>
    <t>U.M.</t>
  </si>
  <si>
    <t>TOTALES</t>
  </si>
  <si>
    <t>Valor del préstamo</t>
  </si>
  <si>
    <t>TNA (30/360)</t>
  </si>
  <si>
    <t>Frecuencia de Pago</t>
  </si>
  <si>
    <t>Mensual</t>
  </si>
  <si>
    <t>Interés equivalente</t>
  </si>
  <si>
    <t>N° de pagos por año</t>
  </si>
  <si>
    <t>N° Total de Cuotas</t>
  </si>
  <si>
    <t>CUOTA</t>
  </si>
  <si>
    <t>MARGEN BRUTO</t>
  </si>
  <si>
    <t>Estacionamientos+Parques infantiles+Jardineria</t>
  </si>
  <si>
    <t>Cancha de futbol y/o Multiuso</t>
  </si>
  <si>
    <t>Instalacion Agua Corriente</t>
  </si>
  <si>
    <t>Gimnasio</t>
  </si>
  <si>
    <t>Costo Unitario Lote</t>
  </si>
  <si>
    <t>Dólar:</t>
  </si>
  <si>
    <t>Precio Finca Madre (Gs.)</t>
  </si>
  <si>
    <t>Precio Finca Madre (U$S.)</t>
  </si>
  <si>
    <t>Precio por m2 Finca Madre (U$S./m2)</t>
  </si>
  <si>
    <t>Precio por m2 Finca Madre (Gs./m2)</t>
  </si>
  <si>
    <t>COSTO INDIRECTO DEL DESARROLLADOR</t>
  </si>
  <si>
    <t>Fiscalización</t>
  </si>
  <si>
    <t>Tasacion y Evaluacion de Estudio Economico del Proyecto</t>
  </si>
  <si>
    <t>Ver costo de evaluacion de estudio economico. 5 millones provisorio en base a 10 mil millones de monto del Desarrollo</t>
  </si>
  <si>
    <t>Tasacion de unidad</t>
  </si>
  <si>
    <t>Impuesto a la renta (10% Beneficio)</t>
  </si>
  <si>
    <t>SOBRE EL TERRENO</t>
  </si>
  <si>
    <t>X</t>
  </si>
  <si>
    <t>TIPOLOGIA</t>
  </si>
  <si>
    <t xml:space="preserve">Muro Perimetral </t>
  </si>
  <si>
    <t>Pavimento calle. Concreto Asfaltico</t>
  </si>
  <si>
    <t>Pavimento calle. Empedrado</t>
  </si>
  <si>
    <t>Pavimento calle. Hormigon</t>
  </si>
  <si>
    <t>Cordon de Hormigon</t>
  </si>
  <si>
    <t>Instalación eléctrica. Extencion de linea MT y/o BT. Trasformadores</t>
  </si>
  <si>
    <t>Pavimento calle. Paver</t>
  </si>
  <si>
    <t>Limpieza inicial y desmonte de arboles</t>
  </si>
  <si>
    <t>Movimento de Suelo (Excavacion - Terraplen)</t>
  </si>
  <si>
    <t>Canales y Drenes</t>
  </si>
  <si>
    <t>% SOBRE EL COSTO DIRECTO</t>
  </si>
  <si>
    <t>% SOBRE LA VENTA</t>
  </si>
  <si>
    <t>OBSERVACIONES</t>
  </si>
  <si>
    <t>Beneficio Bruto Teorico Desarrollador</t>
  </si>
  <si>
    <t>NRO</t>
  </si>
  <si>
    <t>Veredas con piso o similar</t>
  </si>
  <si>
    <t>2D</t>
  </si>
  <si>
    <t>Instalacion Contra incendios</t>
  </si>
  <si>
    <t>Camaras y sistemas de seguridad</t>
  </si>
  <si>
    <t>Superficie de construcción (m2)</t>
  </si>
  <si>
    <t xml:space="preserve">COSTO TOTAL DIRECTO  </t>
  </si>
  <si>
    <t>COSTO UNITARIO DIRECTO POR TIPOLOGIA</t>
  </si>
  <si>
    <t>Costo Unitario Infraestructura</t>
  </si>
  <si>
    <t>Costo Total Infraestructura</t>
  </si>
  <si>
    <t>% SOBRE COSTO</t>
  </si>
  <si>
    <t>GUARANIES</t>
  </si>
  <si>
    <t>DOLARES</t>
  </si>
  <si>
    <t>MARGEN Gs.</t>
  </si>
  <si>
    <t>PROMEDIO Gs.</t>
  </si>
  <si>
    <t>%</t>
  </si>
  <si>
    <t>INFRAESTRUCTURA Y SERVICIOS</t>
  </si>
  <si>
    <t>Infraestructura y Servicios</t>
  </si>
  <si>
    <t>Construcción Viviendas</t>
  </si>
  <si>
    <t>%  SOBRE COSTO DIRECTO</t>
  </si>
  <si>
    <t>%  SOBRE VENTA</t>
  </si>
  <si>
    <t>MONTO FIJO</t>
  </si>
  <si>
    <t>SOBRE EL COSTO DE CONSTRUCCION</t>
  </si>
  <si>
    <t>Impuesto Municipal a la Construcción (Aprob. planos)</t>
  </si>
  <si>
    <t>Impuesto Municipal al Fraccionamiento</t>
  </si>
  <si>
    <t>% TEORICO</t>
  </si>
  <si>
    <t>% ADOPTADO</t>
  </si>
  <si>
    <t>GASTOS INDIRECTOS Y ADMINISTRATIVOS</t>
  </si>
  <si>
    <t>GASTOS FINANCIEROS</t>
  </si>
  <si>
    <t>Costo Total GIyA</t>
  </si>
  <si>
    <t>Costos Financieros</t>
  </si>
  <si>
    <t>Costos Indirectos y  Administrativos</t>
  </si>
  <si>
    <t>Cuenta</t>
  </si>
  <si>
    <t>CONTROL</t>
  </si>
  <si>
    <t>CRONOGRAMA DE GASTOS INDIRECTOS</t>
  </si>
  <si>
    <t>DESCRIPCION</t>
  </si>
  <si>
    <t>CANT BAÑOS</t>
  </si>
  <si>
    <t>COEFICIENTE</t>
  </si>
  <si>
    <t>Nombre del Proyecto:</t>
  </si>
  <si>
    <t>Desarrollador:</t>
  </si>
  <si>
    <t>Zona:</t>
  </si>
  <si>
    <t>Municipio:</t>
  </si>
  <si>
    <t>Superficie del terreno:</t>
  </si>
  <si>
    <t>SUPERFICIE A CONSTRUIR (M2)</t>
  </si>
  <si>
    <t>Numero de Unidades Habitacionales:</t>
  </si>
  <si>
    <t>Imprevistos</t>
  </si>
  <si>
    <t>Salon social</t>
  </si>
  <si>
    <t>1D</t>
  </si>
  <si>
    <t xml:space="preserve">CONSTRUCCION  VIVIENDAS </t>
  </si>
  <si>
    <t>DATOS DEL PRESTAMO</t>
  </si>
  <si>
    <t xml:space="preserve">ESCRIBANIA </t>
  </si>
  <si>
    <t>COMPRA-VENTA</t>
  </si>
  <si>
    <t>COSTO ESCRITURA (CONTRUCCION/REFACCION) (*)</t>
  </si>
  <si>
    <t xml:space="preserve">(*) Costo fijo en el caso de que no exista compra - venta </t>
  </si>
  <si>
    <t>PLAZO EN AÑOS</t>
  </si>
  <si>
    <t>FIDEICOMISO</t>
  </si>
  <si>
    <t>TASA PRESTAMO</t>
  </si>
  <si>
    <t xml:space="preserve">COMISION ADMINISTRATIVA </t>
  </si>
  <si>
    <t xml:space="preserve">IVA </t>
  </si>
  <si>
    <t xml:space="preserve">TOTAL IVA INCLUIDO </t>
  </si>
  <si>
    <t>PRECIO DE VENTA</t>
  </si>
  <si>
    <t>CUOTA SIN IVA</t>
  </si>
  <si>
    <t>PRIMA SEGURO DE VIDA MENSUAL</t>
  </si>
  <si>
    <t>Valor Area construida (Tasacion)</t>
  </si>
  <si>
    <t>AÑOS</t>
  </si>
  <si>
    <t>COEF TASACION AREA CONSTRUIDA:</t>
  </si>
  <si>
    <t>SEGUROS</t>
  </si>
  <si>
    <t>VALOR ADOPTADO A FINANCIAR</t>
  </si>
  <si>
    <t>CUOTA CON IVA</t>
  </si>
  <si>
    <t>PRIMA INCENDIO mensual x 12 cuotas (**)</t>
  </si>
  <si>
    <t xml:space="preserve">(**) Esta poliza tiene una vigencia de 5 años </t>
  </si>
  <si>
    <t>TABLA CLIENTE</t>
  </si>
  <si>
    <t>TABLA TASAS</t>
  </si>
  <si>
    <t>Casos de compraventa + fideicomiso de garantía.</t>
  </si>
  <si>
    <t>Hasta Gs. 250.000.000</t>
  </si>
  <si>
    <t>De Gs. 250.000.001 hasta Gs. 400.000.000</t>
  </si>
  <si>
    <t xml:space="preserve">De Gs. 400.000.001 hasta Gs. 500.000.000  </t>
  </si>
  <si>
    <t xml:space="preserve">De Gs. 500.000.001 hasta Gs. 600.000.000  </t>
  </si>
  <si>
    <t xml:space="preserve">De Gs. 600.000.001 hasta Gs. 800.000.000  </t>
  </si>
  <si>
    <t>Superiores a Gs. 800.000.001</t>
  </si>
  <si>
    <t>Costo</t>
  </si>
  <si>
    <t>Gs. 2.500.000 (IVA Y TODO INCLUIDO</t>
  </si>
  <si>
    <t>Casos de fideicomiso de garantía.</t>
  </si>
  <si>
    <t>Gs. 3.600.000 (IVA Y TODO INCLUIDO</t>
  </si>
  <si>
    <t>Jardineria</t>
  </si>
  <si>
    <r>
      <t xml:space="preserve">CAPITAL A FINANCIAR  </t>
    </r>
    <r>
      <rPr>
        <b/>
        <u/>
        <sz val="10"/>
        <color theme="0"/>
        <rFont val="Calibri"/>
        <family val="2"/>
        <scheme val="minor"/>
      </rPr>
      <t>CON GASTOS</t>
    </r>
    <r>
      <rPr>
        <b/>
        <sz val="10"/>
        <color theme="0"/>
        <rFont val="Calibri"/>
        <family val="2"/>
        <scheme val="minor"/>
      </rPr>
      <t xml:space="preserve"> (Escrib + Fiduc + G. Adm)</t>
    </r>
  </si>
  <si>
    <t>0,65% por año sobre el monto asegurado</t>
  </si>
  <si>
    <t xml:space="preserve"> COSTOS TOTALES SIN EQUIPAMIENTO</t>
  </si>
  <si>
    <t>Tipo de Unidades Habitacionales:</t>
  </si>
  <si>
    <t>INCLUYE</t>
  </si>
  <si>
    <t>LISTA</t>
  </si>
  <si>
    <t>IVA INDIRECTOS</t>
  </si>
  <si>
    <t>º</t>
  </si>
  <si>
    <t>CUOTAS SIN SEGUROS</t>
  </si>
  <si>
    <t>VALOR FINAL DE LA CUOTA  CON SEGURO DE VIDA</t>
  </si>
  <si>
    <t>VALOR FINAL DE LA CUOTA  CON SEGURO DE VIDA Y SEGURO CONTRA INCENDIOS</t>
  </si>
  <si>
    <t>COEF CASH FLOW</t>
  </si>
  <si>
    <t>IVA INDIRECTOS CASH FLOW</t>
  </si>
  <si>
    <t xml:space="preserve">PROYECTO A </t>
  </si>
  <si>
    <t>DESARROLLADOR A</t>
  </si>
  <si>
    <t>MUNICIPIO A</t>
  </si>
  <si>
    <t>BARRIO A</t>
  </si>
  <si>
    <t>Margen Bruto Teorico</t>
  </si>
  <si>
    <t>DESCRIPCIÓN INFRAESTRUCTURA, AREAS COMUNES Y SERVICIOS</t>
  </si>
  <si>
    <t>dif</t>
  </si>
  <si>
    <t>CANT DE DORMITORIOS</t>
  </si>
  <si>
    <t>C- TERRENO</t>
  </si>
  <si>
    <t>MODELO</t>
  </si>
  <si>
    <t>TIPOLOGIA UH</t>
  </si>
  <si>
    <t xml:space="preserve">MONTO DE CUOTAS PAGADAS </t>
  </si>
  <si>
    <t>TIEMPO DE FINANCIACION. MESES (*)</t>
  </si>
  <si>
    <t>CUOTAS</t>
  </si>
  <si>
    <t>PLAZO:</t>
  </si>
  <si>
    <t>TOTAL GASTOS</t>
  </si>
  <si>
    <t>T1</t>
  </si>
  <si>
    <t>T2</t>
  </si>
  <si>
    <t>T3</t>
  </si>
  <si>
    <t>2- RESUMEN INFRAESTRUCTURA, AREAS COMUNES  Y SERVICIOS (*)</t>
  </si>
  <si>
    <t>(*) DETALLAR EN ANEXO DE COMPUTO METRICO Y PRESUPUESTO, ITEM POR ITEM, ESTE RESUMEN DE INFRAESTRUCTURA</t>
  </si>
  <si>
    <t>(*) NO INCLUYE LOS COSTOS INDIRECTOS DE OBRA NI BENEFICIOS DEL CONSTRUCTOR,  QUE DEBEN ESTAR CONTEMPLADOS EN LA PLANILLA DE COMPUTO METRICO Y PRESUPUESTO DE CADA TIPOLOGIA.</t>
  </si>
  <si>
    <t>4- COSTOS DE TRASFERENCIA, COMISION ADMINISTRATIVA BANCARIA Y GARANTIA FIDUCIARIA.</t>
  </si>
  <si>
    <t>6- CUADRO RESUMEN     -</t>
  </si>
  <si>
    <t>PRECIO GLOBAL     (GUARANIES)</t>
  </si>
  <si>
    <t>COSTO TOTAL (GUARANIES)</t>
  </si>
  <si>
    <t xml:space="preserve">            SUB TOTAL INFRAESTRUCTURA (GS)</t>
  </si>
  <si>
    <t xml:space="preserve">MONTOS </t>
  </si>
  <si>
    <t xml:space="preserve">Precio de Venta  Calculado Guaranies </t>
  </si>
  <si>
    <t xml:space="preserve">Precio de Venta  Adoptado Guaranies </t>
  </si>
  <si>
    <t xml:space="preserve">Venta Total Guaranies </t>
  </si>
  <si>
    <t xml:space="preserve">VENTAS </t>
  </si>
  <si>
    <t>DIFERENCIA:</t>
  </si>
  <si>
    <t>B- TIPOLOGIAS</t>
  </si>
  <si>
    <t>D- RESUMEN DE MODELOS DE UNIDADES HABITACIONALES</t>
  </si>
  <si>
    <t>MODELO UH</t>
  </si>
  <si>
    <t>CALCULADO</t>
  </si>
  <si>
    <t>ADOPTADO</t>
  </si>
  <si>
    <t>Notarios y Registros ( transferencia Finca Madre al Fideicomiso)</t>
  </si>
  <si>
    <t>GARANTIA</t>
  </si>
  <si>
    <t xml:space="preserve">Póliza de Seguros. 1- Fiel cumplimiento de contrato. </t>
  </si>
  <si>
    <t xml:space="preserve">Póliza de Seguros. 2-Garantia de 100% del Anticipo.  </t>
  </si>
  <si>
    <t>Comision Administrativa Prestamo IFI:</t>
  </si>
  <si>
    <t>% SOBRE VENTA SIN TRANSFERENCIA</t>
  </si>
  <si>
    <t>% SOBRE VENTA CON TRNSFERENCIA</t>
  </si>
  <si>
    <t>Gastos de trasferencia y garantia</t>
  </si>
  <si>
    <t>6.2- Distribución  sobre los Montos Totales  - Con gastos de trasferencia</t>
  </si>
  <si>
    <t>6.1- Distribución  sobre los Montos Totales  - Sin gastos de trasferencia</t>
  </si>
  <si>
    <t>Precio Total a financiar. Guaranies</t>
  </si>
  <si>
    <t>Venta Total  con costos de trasferencia y Garantia Fiduciaria/Hipotecaria. Guaranies</t>
  </si>
  <si>
    <t>Gastos de Comision Administrativa, Trasferencia y Garantia Fiduciaria /Hipotecaria. Guaranies</t>
  </si>
  <si>
    <t>RESUMEN DE COSTOS PROMEDIO - GUARANIES</t>
  </si>
  <si>
    <t>3- INDIRECTOS DEL DESARROLLO -COSTOS ADMINISTRATIVOS (*)</t>
  </si>
  <si>
    <t xml:space="preserve">3.1- BENEFICIO TEORICO </t>
  </si>
  <si>
    <t>Escribanía - Protocolización p/inscripción del Fideicomiso Etapa de Construccion. Fiduciario</t>
  </si>
  <si>
    <t>Fideicomiso de Administracion y Garantia. Etapa de Construccion.</t>
  </si>
  <si>
    <t xml:space="preserve">COSTO DIRECTO TOTAL </t>
  </si>
  <si>
    <t xml:space="preserve"> FIDUCIA O HIPOTECA</t>
  </si>
  <si>
    <t>5- COSTOS FINANCIEROS. CREDITO AFD - PROGRAMA CHE ROGA PORÃ</t>
  </si>
  <si>
    <t>(*) CORRESPONDE AL NUMERO DE MESES ENTRE EL DESEMBOLSO DE LOS PRESTAMOS, EL PRERIODO DE CONSTRUCCION Y LA ENTREGA FINAL DE LAS UH A LOS COMPRADORES.</t>
  </si>
  <si>
    <t>DEPARTAMENTOS</t>
  </si>
  <si>
    <t>DEPARTAMENTO</t>
  </si>
  <si>
    <t>PORCENTAJE DE COPROPIEDAD (m2)</t>
  </si>
  <si>
    <t>Porcentaje de Copropiedad</t>
  </si>
  <si>
    <t>Precio por m2 de superficie de area propia de departamento  (U$S./m2)</t>
  </si>
  <si>
    <t>Precio por m2 de superficie de area propia de departamento  (Gs./m2)</t>
  </si>
  <si>
    <t>SUPERFICIE CONSTRUCCION - AREA PROPIA (M2)</t>
  </si>
  <si>
    <t>SUPERFICIE CONST - AREA PROPIA (m2)</t>
  </si>
  <si>
    <t>SUPERFICIE TOTAL CONST. AREAS PROPIAS (m2)</t>
  </si>
  <si>
    <t>Superficie de Areas Vendibles (Area Propia):</t>
  </si>
  <si>
    <t>Plazo Credito - Años</t>
  </si>
  <si>
    <t>VALOR FINAL DE LA CUOTA  CON SEGURO DE VIDA CALCULADO</t>
  </si>
  <si>
    <t>VALOR FINAL DE LA CUOTA  CON SEGURO DE VIDA - ADOPTADO</t>
  </si>
  <si>
    <t>% IVA SOBRE INTERES</t>
  </si>
  <si>
    <t>IVA INTERES</t>
  </si>
  <si>
    <t>% IVA INTERES</t>
  </si>
  <si>
    <t>Licencia Ambiental (Mades)- Proyecto Arquitectonico e Ingenieria - Agrimensura y loteamiento.</t>
  </si>
  <si>
    <t>UNIDADES HABITACIONALES</t>
  </si>
  <si>
    <t>Departamento Modelo 1</t>
  </si>
  <si>
    <t>Departamento Modelo 2</t>
  </si>
  <si>
    <t>Departamento Modelo 3</t>
  </si>
  <si>
    <t>PRECIO DE CONSTRUCCION AREA PROPIA (GUARANIES) (*) (**)</t>
  </si>
  <si>
    <t>PRECIO POR M2. AREA PROPIA   (GS./M2)</t>
  </si>
  <si>
    <t>Costo Total GF</t>
  </si>
  <si>
    <t xml:space="preserve">(*) Considerar el Precio Total de las torres, dividido el Area Propia Total y multiplicado por el Area Propia de cada unidad o tipologia. El precio total debe incluir los costos totales de construccion de las torres sin incluir las areas externas. (Costo directo de materiales y mano de obra, costos indirectos de obra). </t>
  </si>
  <si>
    <t>(**) Las planillas de computo metrico y presupuesto total de la/s torre/s , deben ser adjuntados al Estudio de Factibilidad Económica, conjuntamente con los planos del anteproyecto</t>
  </si>
  <si>
    <t>TAMAÑO DE COCHERA (m2)</t>
  </si>
  <si>
    <t>AREA PROPIA TOTAL CON COCHERA (m2)</t>
  </si>
  <si>
    <t>SUPERFICIE TOTAL AREA PROPIA  CON COCHERA (m2)</t>
  </si>
  <si>
    <t>INCLUYE COCHERA</t>
  </si>
  <si>
    <t>NO INCLUYE</t>
  </si>
  <si>
    <t>A- DATOS DEL PROYECTO - ESTUDIO DE FACTIBILIDAD ECONOMICA PARA DESARROLLOS INMOBILIARIOS - PROGRAMA CHE RÓGA PORÃ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</si>
</sst>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 * #,##0_ ;_ * \-#,##0_ ;_ * &quot;-&quot;_ ;_ @_ "/>
    <numFmt numFmtId="166" formatCode="_ * #,##0.00_ ;_ * \-#,##0.00_ ;_ * &quot;-&quot;??_ ;_ @_ "/>
    <numFmt numFmtId="167" formatCode="00.00\ &quot;m²&quot;"/>
    <numFmt numFmtId="168" formatCode="#,##0_ ;[Red]\-#,##0\ "/>
    <numFmt numFmtId="169" formatCode="0.0%"/>
    <numFmt numFmtId="170" formatCode="0\ &quot;und&quot;"/>
    <numFmt numFmtId="171" formatCode="&quot;Mes&quot;\ 0"/>
    <numFmt numFmtId="172" formatCode="_ &quot;$&quot;\ * #,##0.00_ ;_ &quot;$&quot;\ * \-#,##0.00_ ;_ &quot;$&quot;\ * &quot;-&quot;??_ ;_ @_ "/>
    <numFmt numFmtId="173" formatCode="#,##0.00_ ;[Red]\-#,##0.00\ "/>
    <numFmt numFmtId="174" formatCode="0.00000%"/>
    <numFmt numFmtId="175" formatCode="0.000%"/>
    <numFmt numFmtId="176" formatCode="0.000"/>
    <numFmt numFmtId="177" formatCode="#,##0.00\ &quot;m²  &quot;"/>
    <numFmt numFmtId="178" formatCode="\ * #,##0.00\ ;\-* #,##0.00\ ;\ * \-#\ ;\ @\ "/>
    <numFmt numFmtId="179" formatCode="\ * #,##0\ ;\-* #,##0\ ;\ * &quot;- &quot;;\ @\ "/>
    <numFmt numFmtId="180" formatCode="0\ %"/>
    <numFmt numFmtId="181" formatCode="_-* #,##0\ _€_-;\-* #,##0\ _€_-;_-* &quot;-&quot;??\ _€_-;_-@_-"/>
    <numFmt numFmtId="182" formatCode="#,##0.0"/>
    <numFmt numFmtId="183" formatCode="0.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Arial Narrow"/>
      <family val="2"/>
    </font>
    <font>
      <b/>
      <sz val="14"/>
      <color theme="4" tint="-0.249977111117893"/>
      <name val="Calibri"/>
      <family val="2"/>
      <scheme val="minor"/>
    </font>
    <font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</font>
    <font>
      <b/>
      <sz val="10"/>
      <color rgb="FF0070C0"/>
      <name val="Calibri"/>
      <family val="2"/>
    </font>
    <font>
      <b/>
      <sz val="10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name val="Arial"/>
      <family val="2"/>
    </font>
    <font>
      <b/>
      <sz val="14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9" tint="-0.499984740745262"/>
      <name val="Arial Narrow"/>
      <family val="2"/>
    </font>
    <font>
      <b/>
      <sz val="12"/>
      <color theme="1"/>
      <name val="Calibri "/>
    </font>
    <font>
      <b/>
      <sz val="10"/>
      <color theme="1"/>
      <name val="Arial Narrow"/>
      <family val="2"/>
    </font>
    <font>
      <sz val="11"/>
      <color theme="0" tint="-0.149998474074526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 style="thin">
        <color theme="0" tint="-4.9989318521683403E-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auto="1"/>
      </right>
      <top style="thin">
        <color theme="0" tint="-0.49998474074526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indexed="64"/>
      </right>
      <top style="thin">
        <color theme="0"/>
      </top>
      <bottom/>
      <diagonal/>
    </border>
    <border>
      <left style="medium">
        <color indexed="64"/>
      </left>
      <right style="dashed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4" fillId="0" borderId="0"/>
    <xf numFmtId="178" fontId="34" fillId="0" borderId="0" applyFill="0" applyBorder="0" applyAlignment="0" applyProtection="0"/>
    <xf numFmtId="179" fontId="34" fillId="0" borderId="0" applyFill="0" applyBorder="0" applyAlignment="0" applyProtection="0"/>
    <xf numFmtId="180" fontId="34" fillId="0" borderId="0" applyFill="0" applyBorder="0" applyAlignment="0" applyProtection="0"/>
    <xf numFmtId="43" fontId="2" fillId="0" borderId="0" applyFont="0" applyFill="0" applyBorder="0" applyAlignment="0" applyProtection="0"/>
    <xf numFmtId="0" fontId="36" fillId="0" borderId="48" applyNumberFormat="0" applyFill="0" applyAlignment="0" applyProtection="0"/>
    <xf numFmtId="0" fontId="2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165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8" fillId="0" borderId="0"/>
    <xf numFmtId="9" fontId="34" fillId="0" borderId="0" applyFill="0" applyBorder="0" applyAlignment="0" applyProtection="0"/>
    <xf numFmtId="0" fontId="2" fillId="0" borderId="0"/>
  </cellStyleXfs>
  <cellXfs count="38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0" fontId="0" fillId="0" borderId="12" xfId="0" applyBorder="1"/>
    <xf numFmtId="165" fontId="0" fillId="0" borderId="18" xfId="1" applyFont="1" applyBorder="1"/>
    <xf numFmtId="165" fontId="0" fillId="0" borderId="19" xfId="1" applyFont="1" applyBorder="1"/>
    <xf numFmtId="165" fontId="0" fillId="0" borderId="20" xfId="1" applyFont="1" applyBorder="1"/>
    <xf numFmtId="165" fontId="0" fillId="0" borderId="21" xfId="1" applyFont="1" applyBorder="1"/>
    <xf numFmtId="165" fontId="2" fillId="0" borderId="21" xfId="1" applyFont="1" applyBorder="1"/>
    <xf numFmtId="3" fontId="0" fillId="0" borderId="19" xfId="0" applyNumberFormat="1" applyBorder="1"/>
    <xf numFmtId="3" fontId="0" fillId="0" borderId="21" xfId="0" applyNumberFormat="1" applyBorder="1"/>
    <xf numFmtId="165" fontId="0" fillId="0" borderId="22" xfId="1" applyFont="1" applyBorder="1"/>
    <xf numFmtId="165" fontId="0" fillId="0" borderId="23" xfId="1" applyFont="1" applyBorder="1"/>
    <xf numFmtId="165" fontId="0" fillId="0" borderId="18" xfId="0" applyNumberFormat="1" applyBorder="1"/>
    <xf numFmtId="165" fontId="0" fillId="0" borderId="20" xfId="0" applyNumberFormat="1" applyBorder="1"/>
    <xf numFmtId="165" fontId="3" fillId="0" borderId="19" xfId="0" applyNumberFormat="1" applyFont="1" applyBorder="1"/>
    <xf numFmtId="165" fontId="3" fillId="0" borderId="21" xfId="0" applyNumberFormat="1" applyFont="1" applyBorder="1"/>
    <xf numFmtId="3" fontId="0" fillId="0" borderId="18" xfId="0" applyNumberFormat="1" applyBorder="1"/>
    <xf numFmtId="165" fontId="0" fillId="0" borderId="22" xfId="0" applyNumberFormat="1" applyBorder="1"/>
    <xf numFmtId="10" fontId="3" fillId="0" borderId="19" xfId="2" applyNumberFormat="1" applyFont="1" applyBorder="1" applyAlignment="1">
      <alignment horizontal="center" vertical="center"/>
    </xf>
    <xf numFmtId="3" fontId="0" fillId="0" borderId="20" xfId="0" applyNumberFormat="1" applyBorder="1"/>
    <xf numFmtId="165" fontId="0" fillId="0" borderId="23" xfId="0" applyNumberFormat="1" applyBorder="1"/>
    <xf numFmtId="0" fontId="11" fillId="0" borderId="0" xfId="0" applyFont="1"/>
    <xf numFmtId="168" fontId="11" fillId="0" borderId="0" xfId="0" applyNumberFormat="1" applyFont="1"/>
    <xf numFmtId="0" fontId="11" fillId="0" borderId="0" xfId="0" applyFont="1" applyAlignment="1">
      <alignment horizontal="center"/>
    </xf>
    <xf numFmtId="169" fontId="11" fillId="0" borderId="0" xfId="2" applyNumberFormat="1" applyFont="1" applyBorder="1"/>
    <xf numFmtId="166" fontId="15" fillId="0" borderId="0" xfId="4" applyFont="1"/>
    <xf numFmtId="0" fontId="2" fillId="2" borderId="0" xfId="3" applyFill="1"/>
    <xf numFmtId="0" fontId="2" fillId="0" borderId="0" xfId="3"/>
    <xf numFmtId="4" fontId="2" fillId="0" borderId="0" xfId="3" applyNumberFormat="1"/>
    <xf numFmtId="0" fontId="3" fillId="2" borderId="0" xfId="3" applyFont="1" applyFill="1"/>
    <xf numFmtId="10" fontId="3" fillId="0" borderId="21" xfId="2" applyNumberFormat="1" applyFont="1" applyBorder="1" applyAlignment="1">
      <alignment horizontal="center" vertical="center"/>
    </xf>
    <xf numFmtId="0" fontId="7" fillId="0" borderId="0" xfId="0" applyFont="1"/>
    <xf numFmtId="167" fontId="0" fillId="0" borderId="38" xfId="0" applyNumberFormat="1" applyBorder="1"/>
    <xf numFmtId="165" fontId="0" fillId="0" borderId="22" xfId="1" applyFont="1" applyBorder="1" applyAlignment="1">
      <alignment horizontal="center"/>
    </xf>
    <xf numFmtId="165" fontId="0" fillId="0" borderId="23" xfId="1" applyFont="1" applyBorder="1" applyAlignment="1"/>
    <xf numFmtId="0" fontId="29" fillId="0" borderId="0" xfId="3" applyFont="1" applyAlignment="1">
      <alignment vertical="center"/>
    </xf>
    <xf numFmtId="0" fontId="30" fillId="0" borderId="15" xfId="3" applyFont="1" applyBorder="1" applyAlignment="1">
      <alignment horizontal="left" vertical="center"/>
    </xf>
    <xf numFmtId="10" fontId="29" fillId="0" borderId="0" xfId="9" applyNumberFormat="1" applyFont="1" applyFill="1" applyBorder="1" applyAlignment="1">
      <alignment vertical="center"/>
    </xf>
    <xf numFmtId="10" fontId="29" fillId="0" borderId="0" xfId="3" applyNumberFormat="1" applyFont="1" applyAlignment="1">
      <alignment vertical="center"/>
    </xf>
    <xf numFmtId="165" fontId="0" fillId="0" borderId="45" xfId="0" applyNumberFormat="1" applyBorder="1"/>
    <xf numFmtId="169" fontId="3" fillId="0" borderId="0" xfId="2" applyNumberFormat="1" applyFont="1" applyFill="1" applyBorder="1" applyAlignment="1">
      <alignment horizontal="center"/>
    </xf>
    <xf numFmtId="168" fontId="0" fillId="0" borderId="0" xfId="0" applyNumberFormat="1"/>
    <xf numFmtId="171" fontId="12" fillId="6" borderId="30" xfId="1" applyNumberFormat="1" applyFont="1" applyFill="1" applyBorder="1" applyAlignment="1">
      <alignment horizontal="center" vertical="center"/>
    </xf>
    <xf numFmtId="168" fontId="22" fillId="6" borderId="33" xfId="0" applyNumberFormat="1" applyFont="1" applyFill="1" applyBorder="1"/>
    <xf numFmtId="168" fontId="22" fillId="6" borderId="30" xfId="0" applyNumberFormat="1" applyFont="1" applyFill="1" applyBorder="1"/>
    <xf numFmtId="168" fontId="0" fillId="5" borderId="30" xfId="0" applyNumberFormat="1" applyFill="1" applyBorder="1"/>
    <xf numFmtId="0" fontId="4" fillId="6" borderId="34" xfId="0" applyFont="1" applyFill="1" applyBorder="1" applyAlignment="1">
      <alignment horizontal="center" vertical="center"/>
    </xf>
    <xf numFmtId="168" fontId="4" fillId="6" borderId="34" xfId="0" applyNumberFormat="1" applyFont="1" applyFill="1" applyBorder="1" applyAlignment="1">
      <alignment vertical="center"/>
    </xf>
    <xf numFmtId="165" fontId="4" fillId="6" borderId="32" xfId="0" applyNumberFormat="1" applyFont="1" applyFill="1" applyBorder="1" applyAlignment="1">
      <alignment vertical="center"/>
    </xf>
    <xf numFmtId="177" fontId="33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170" fontId="5" fillId="0" borderId="13" xfId="1" applyNumberFormat="1" applyFont="1" applyBorder="1" applyAlignment="1">
      <alignment horizontal="center"/>
    </xf>
    <xf numFmtId="0" fontId="24" fillId="0" borderId="0" xfId="0" applyFont="1"/>
    <xf numFmtId="0" fontId="14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34" fillId="0" borderId="0" xfId="12"/>
    <xf numFmtId="175" fontId="0" fillId="0" borderId="0" xfId="0" applyNumberFormat="1"/>
    <xf numFmtId="165" fontId="0" fillId="0" borderId="6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168" fontId="2" fillId="2" borderId="0" xfId="3" applyNumberFormat="1" applyFill="1"/>
    <xf numFmtId="181" fontId="0" fillId="0" borderId="0" xfId="16" applyNumberFormat="1" applyFont="1"/>
    <xf numFmtId="3" fontId="37" fillId="0" borderId="0" xfId="20" applyNumberFormat="1" applyFont="1" applyAlignment="1" applyProtection="1">
      <alignment vertical="top"/>
      <protection hidden="1"/>
    </xf>
    <xf numFmtId="0" fontId="37" fillId="0" borderId="0" xfId="20" applyFont="1" applyAlignment="1" applyProtection="1">
      <alignment horizontal="left" vertical="top"/>
      <protection hidden="1"/>
    </xf>
    <xf numFmtId="165" fontId="0" fillId="0" borderId="25" xfId="0" applyNumberFormat="1" applyBorder="1"/>
    <xf numFmtId="181" fontId="0" fillId="0" borderId="0" xfId="0" applyNumberFormat="1"/>
    <xf numFmtId="10" fontId="0" fillId="0" borderId="0" xfId="2" applyNumberFormat="1" applyFont="1"/>
    <xf numFmtId="0" fontId="39" fillId="0" borderId="0" xfId="12" applyFont="1" applyAlignment="1">
      <alignment horizontal="right"/>
    </xf>
    <xf numFmtId="0" fontId="39" fillId="0" borderId="0" xfId="12" applyFont="1"/>
    <xf numFmtId="0" fontId="34" fillId="0" borderId="29" xfId="12" applyBorder="1" applyAlignment="1">
      <alignment horizontal="center"/>
    </xf>
    <xf numFmtId="0" fontId="34" fillId="0" borderId="54" xfId="12" applyBorder="1" applyAlignment="1">
      <alignment horizontal="center"/>
    </xf>
    <xf numFmtId="3" fontId="34" fillId="0" borderId="9" xfId="12" applyNumberFormat="1" applyBorder="1"/>
    <xf numFmtId="3" fontId="34" fillId="0" borderId="0" xfId="12" applyNumberFormat="1"/>
    <xf numFmtId="3" fontId="33" fillId="0" borderId="57" xfId="20" applyNumberFormat="1" applyFont="1" applyBorder="1" applyAlignment="1" applyProtection="1">
      <alignment horizontal="center" vertical="center"/>
      <protection hidden="1"/>
    </xf>
    <xf numFmtId="3" fontId="33" fillId="0" borderId="56" xfId="20" applyNumberFormat="1" applyFont="1" applyBorder="1" applyAlignment="1" applyProtection="1">
      <alignment horizontal="center" vertical="center"/>
      <protection hidden="1"/>
    </xf>
    <xf numFmtId="3" fontId="34" fillId="0" borderId="10" xfId="12" applyNumberFormat="1" applyBorder="1"/>
    <xf numFmtId="0" fontId="34" fillId="0" borderId="28" xfId="12" applyBorder="1" applyAlignment="1">
      <alignment horizontal="center"/>
    </xf>
    <xf numFmtId="3" fontId="34" fillId="0" borderId="12" xfId="12" applyNumberFormat="1" applyBorder="1"/>
    <xf numFmtId="3" fontId="34" fillId="0" borderId="11" xfId="12" applyNumberFormat="1" applyBorder="1"/>
    <xf numFmtId="3" fontId="33" fillId="0" borderId="50" xfId="20" applyNumberFormat="1" applyFont="1" applyBorder="1" applyAlignment="1" applyProtection="1">
      <alignment horizontal="center" vertical="center"/>
      <protection hidden="1"/>
    </xf>
    <xf numFmtId="3" fontId="33" fillId="0" borderId="53" xfId="20" applyNumberFormat="1" applyFont="1" applyBorder="1" applyAlignment="1" applyProtection="1">
      <alignment horizontal="center" vertical="center"/>
      <protection hidden="1"/>
    </xf>
    <xf numFmtId="3" fontId="34" fillId="0" borderId="13" xfId="12" applyNumberFormat="1" applyBorder="1"/>
    <xf numFmtId="0" fontId="39" fillId="0" borderId="0" xfId="12" applyFont="1" applyAlignment="1">
      <alignment horizontal="center"/>
    </xf>
    <xf numFmtId="3" fontId="34" fillId="0" borderId="29" xfId="12" applyNumberFormat="1" applyBorder="1"/>
    <xf numFmtId="10" fontId="34" fillId="0" borderId="29" xfId="12" applyNumberFormat="1" applyBorder="1"/>
    <xf numFmtId="3" fontId="34" fillId="0" borderId="54" xfId="12" applyNumberFormat="1" applyBorder="1"/>
    <xf numFmtId="10" fontId="34" fillId="0" borderId="54" xfId="12" applyNumberFormat="1" applyBorder="1"/>
    <xf numFmtId="3" fontId="34" fillId="0" borderId="28" xfId="12" applyNumberFormat="1" applyBorder="1"/>
    <xf numFmtId="10" fontId="34" fillId="0" borderId="28" xfId="12" applyNumberFormat="1" applyBorder="1"/>
    <xf numFmtId="0" fontId="40" fillId="0" borderId="0" xfId="12" applyFont="1" applyAlignment="1">
      <alignment vertical="center"/>
    </xf>
    <xf numFmtId="0" fontId="41" fillId="0" borderId="8" xfId="12" applyFont="1" applyBorder="1" applyAlignment="1">
      <alignment horizontal="center" vertical="center" wrapText="1"/>
    </xf>
    <xf numFmtId="0" fontId="41" fillId="0" borderId="5" xfId="12" applyFont="1" applyBorder="1" applyAlignment="1">
      <alignment horizontal="center" vertical="center" wrapText="1"/>
    </xf>
    <xf numFmtId="10" fontId="41" fillId="0" borderId="28" xfId="12" applyNumberFormat="1" applyFont="1" applyBorder="1" applyAlignment="1">
      <alignment horizontal="center" vertical="center" wrapText="1"/>
    </xf>
    <xf numFmtId="10" fontId="41" fillId="0" borderId="13" xfId="12" applyNumberFormat="1" applyFont="1" applyBorder="1" applyAlignment="1">
      <alignment horizontal="center" vertical="center" wrapText="1"/>
    </xf>
    <xf numFmtId="10" fontId="41" fillId="0" borderId="13" xfId="12" applyNumberFormat="1" applyFont="1" applyBorder="1" applyAlignment="1">
      <alignment horizontal="center" vertical="center"/>
    </xf>
    <xf numFmtId="10" fontId="40" fillId="0" borderId="0" xfId="12" applyNumberFormat="1" applyFont="1" applyAlignment="1">
      <alignment vertical="center"/>
    </xf>
    <xf numFmtId="0" fontId="31" fillId="0" borderId="28" xfId="12" applyFont="1" applyBorder="1" applyAlignment="1">
      <alignment horizontal="center" vertical="center" wrapText="1"/>
    </xf>
    <xf numFmtId="0" fontId="29" fillId="0" borderId="13" xfId="12" applyFont="1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/>
    <xf numFmtId="3" fontId="0" fillId="0" borderId="14" xfId="0" applyNumberFormat="1" applyBorder="1"/>
    <xf numFmtId="3" fontId="3" fillId="9" borderId="44" xfId="0" applyNumberFormat="1" applyFont="1" applyFill="1" applyBorder="1" applyProtection="1">
      <protection locked="0"/>
    </xf>
    <xf numFmtId="3" fontId="3" fillId="9" borderId="25" xfId="0" applyNumberFormat="1" applyFont="1" applyFill="1" applyBorder="1" applyProtection="1">
      <protection locked="0"/>
    </xf>
    <xf numFmtId="3" fontId="3" fillId="9" borderId="38" xfId="0" applyNumberFormat="1" applyFont="1" applyFill="1" applyBorder="1" applyProtection="1">
      <protection locked="0"/>
    </xf>
    <xf numFmtId="0" fontId="11" fillId="9" borderId="14" xfId="0" applyFont="1" applyFill="1" applyBorder="1" applyProtection="1">
      <protection locked="0"/>
    </xf>
    <xf numFmtId="0" fontId="11" fillId="9" borderId="14" xfId="0" applyFont="1" applyFill="1" applyBorder="1" applyAlignment="1" applyProtection="1">
      <alignment horizontal="center"/>
      <protection locked="0"/>
    </xf>
    <xf numFmtId="3" fontId="11" fillId="9" borderId="33" xfId="0" applyNumberFormat="1" applyFont="1" applyFill="1" applyBorder="1" applyAlignment="1" applyProtection="1">
      <alignment horizontal="right"/>
      <protection locked="0"/>
    </xf>
    <xf numFmtId="3" fontId="11" fillId="9" borderId="30" xfId="0" applyNumberFormat="1" applyFont="1" applyFill="1" applyBorder="1" applyAlignment="1" applyProtection="1">
      <alignment horizontal="right"/>
      <protection locked="0"/>
    </xf>
    <xf numFmtId="182" fontId="11" fillId="9" borderId="32" xfId="0" applyNumberFormat="1" applyFont="1" applyFill="1" applyBorder="1" applyAlignment="1" applyProtection="1">
      <alignment horizontal="right"/>
      <protection locked="0"/>
    </xf>
    <xf numFmtId="3" fontId="11" fillId="9" borderId="32" xfId="0" applyNumberFormat="1" applyFont="1" applyFill="1" applyBorder="1" applyAlignment="1" applyProtection="1">
      <alignment horizontal="right"/>
      <protection locked="0"/>
    </xf>
    <xf numFmtId="0" fontId="11" fillId="9" borderId="30" xfId="0" applyFont="1" applyFill="1" applyBorder="1" applyAlignment="1" applyProtection="1">
      <alignment horizontal="right"/>
      <protection locked="0"/>
    </xf>
    <xf numFmtId="0" fontId="11" fillId="9" borderId="30" xfId="0" applyFont="1" applyFill="1" applyBorder="1" applyProtection="1">
      <protection locked="0"/>
    </xf>
    <xf numFmtId="0" fontId="11" fillId="9" borderId="30" xfId="0" applyFont="1" applyFill="1" applyBorder="1" applyAlignment="1" applyProtection="1">
      <alignment horizontal="center"/>
      <protection locked="0"/>
    </xf>
    <xf numFmtId="169" fontId="11" fillId="9" borderId="30" xfId="2" applyNumberFormat="1" applyFont="1" applyFill="1" applyBorder="1" applyAlignment="1" applyProtection="1">
      <alignment horizontal="left"/>
      <protection locked="0"/>
    </xf>
    <xf numFmtId="175" fontId="11" fillId="9" borderId="30" xfId="2" applyNumberFormat="1" applyFont="1" applyFill="1" applyBorder="1" applyAlignment="1" applyProtection="1">
      <alignment horizontal="center"/>
      <protection locked="0"/>
    </xf>
    <xf numFmtId="3" fontId="13" fillId="9" borderId="30" xfId="0" applyNumberFormat="1" applyFont="1" applyFill="1" applyBorder="1" applyProtection="1">
      <protection locked="0"/>
    </xf>
    <xf numFmtId="169" fontId="0" fillId="0" borderId="0" xfId="0" applyNumberFormat="1"/>
    <xf numFmtId="169" fontId="32" fillId="9" borderId="33" xfId="2" applyNumberFormat="1" applyFont="1" applyFill="1" applyBorder="1" applyProtection="1">
      <protection locked="0"/>
    </xf>
    <xf numFmtId="169" fontId="32" fillId="9" borderId="30" xfId="2" applyNumberFormat="1" applyFont="1" applyFill="1" applyBorder="1" applyProtection="1">
      <protection locked="0"/>
    </xf>
    <xf numFmtId="10" fontId="32" fillId="9" borderId="30" xfId="2" applyNumberFormat="1" applyFont="1" applyFill="1" applyBorder="1" applyProtection="1">
      <protection locked="0"/>
    </xf>
    <xf numFmtId="169" fontId="17" fillId="9" borderId="26" xfId="6" applyNumberFormat="1" applyFont="1" applyFill="1" applyBorder="1" applyAlignment="1" applyProtection="1">
      <alignment horizontal="center"/>
      <protection locked="0"/>
    </xf>
    <xf numFmtId="3" fontId="18" fillId="9" borderId="26" xfId="3" applyNumberFormat="1" applyFont="1" applyFill="1" applyBorder="1" applyAlignment="1" applyProtection="1">
      <alignment horizontal="center"/>
      <protection locked="0"/>
    </xf>
    <xf numFmtId="168" fontId="4" fillId="3" borderId="34" xfId="0" applyNumberFormat="1" applyFont="1" applyFill="1" applyBorder="1" applyAlignment="1">
      <alignment vertical="center"/>
    </xf>
    <xf numFmtId="2" fontId="11" fillId="0" borderId="14" xfId="0" applyNumberFormat="1" applyFont="1" applyBorder="1"/>
    <xf numFmtId="0" fontId="45" fillId="0" borderId="1" xfId="0" applyFont="1" applyBorder="1"/>
    <xf numFmtId="0" fontId="45" fillId="0" borderId="24" xfId="0" applyFont="1" applyBorder="1"/>
    <xf numFmtId="0" fontId="11" fillId="9" borderId="33" xfId="0" applyFont="1" applyFill="1" applyBorder="1" applyAlignment="1" applyProtection="1">
      <alignment horizontal="center"/>
      <protection locked="0"/>
    </xf>
    <xf numFmtId="0" fontId="11" fillId="9" borderId="32" xfId="0" applyFont="1" applyFill="1" applyBorder="1" applyAlignment="1" applyProtection="1">
      <alignment horizontal="center"/>
      <protection locked="0"/>
    </xf>
    <xf numFmtId="10" fontId="0" fillId="9" borderId="0" xfId="23" applyNumberFormat="1" applyFont="1" applyFill="1" applyBorder="1" applyProtection="1">
      <protection locked="0"/>
    </xf>
    <xf numFmtId="10" fontId="0" fillId="9" borderId="11" xfId="23" applyNumberFormat="1" applyFont="1" applyFill="1" applyBorder="1" applyProtection="1">
      <protection locked="0"/>
    </xf>
    <xf numFmtId="0" fontId="3" fillId="0" borderId="0" xfId="3" applyFont="1"/>
    <xf numFmtId="3" fontId="3" fillId="0" borderId="25" xfId="0" applyNumberFormat="1" applyFont="1" applyBorder="1"/>
    <xf numFmtId="168" fontId="39" fillId="0" borderId="54" xfId="12" applyNumberFormat="1" applyFont="1" applyBorder="1"/>
    <xf numFmtId="168" fontId="39" fillId="0" borderId="28" xfId="12" applyNumberFormat="1" applyFont="1" applyBorder="1"/>
    <xf numFmtId="168" fontId="4" fillId="6" borderId="34" xfId="0" applyNumberFormat="1" applyFont="1" applyFill="1" applyBorder="1" applyAlignment="1">
      <alignment horizontal="center" vertical="center" wrapText="1"/>
    </xf>
    <xf numFmtId="175" fontId="22" fillId="4" borderId="0" xfId="0" applyNumberFormat="1" applyFont="1" applyFill="1" applyAlignment="1">
      <alignment wrapText="1"/>
    </xf>
    <xf numFmtId="173" fontId="0" fillId="5" borderId="30" xfId="0" applyNumberFormat="1" applyFill="1" applyBorder="1" applyAlignment="1">
      <alignment horizontal="center"/>
    </xf>
    <xf numFmtId="173" fontId="0" fillId="5" borderId="33" xfId="0" applyNumberFormat="1" applyFill="1" applyBorder="1" applyAlignment="1">
      <alignment horizontal="center"/>
    </xf>
    <xf numFmtId="176" fontId="0" fillId="0" borderId="0" xfId="0" applyNumberFormat="1" applyAlignment="1">
      <alignment horizontal="left"/>
    </xf>
    <xf numFmtId="0" fontId="7" fillId="0" borderId="0" xfId="0" applyFont="1" applyAlignment="1"/>
    <xf numFmtId="168" fontId="46" fillId="0" borderId="14" xfId="7" applyNumberFormat="1" applyFont="1" applyFill="1" applyBorder="1" applyAlignment="1">
      <alignment horizontal="center"/>
    </xf>
    <xf numFmtId="9" fontId="2" fillId="2" borderId="14" xfId="2" applyFill="1" applyBorder="1"/>
    <xf numFmtId="168" fontId="2" fillId="2" borderId="14" xfId="3" applyNumberFormat="1" applyFill="1" applyBorder="1"/>
    <xf numFmtId="3" fontId="2" fillId="2" borderId="14" xfId="3" applyNumberFormat="1" applyFill="1" applyBorder="1"/>
    <xf numFmtId="3" fontId="2" fillId="0" borderId="0" xfId="3" applyNumberFormat="1" applyAlignment="1"/>
    <xf numFmtId="0" fontId="34" fillId="0" borderId="0" xfId="12" applyFill="1" applyAlignment="1">
      <alignment horizontal="center"/>
    </xf>
    <xf numFmtId="10" fontId="0" fillId="0" borderId="0" xfId="23" applyNumberFormat="1" applyFont="1" applyFill="1" applyBorder="1"/>
    <xf numFmtId="3" fontId="3" fillId="0" borderId="55" xfId="19" applyNumberFormat="1" applyFont="1" applyFill="1" applyBorder="1" applyAlignment="1" applyProtection="1">
      <alignment horizontal="center" vertical="center"/>
      <protection hidden="1"/>
    </xf>
    <xf numFmtId="3" fontId="34" fillId="0" borderId="9" xfId="12" applyNumberFormat="1" applyFill="1" applyBorder="1"/>
    <xf numFmtId="0" fontId="34" fillId="0" borderId="11" xfId="12" applyFill="1" applyBorder="1" applyAlignment="1">
      <alignment horizontal="center"/>
    </xf>
    <xf numFmtId="10" fontId="0" fillId="0" borderId="11" xfId="23" applyNumberFormat="1" applyFont="1" applyFill="1" applyBorder="1"/>
    <xf numFmtId="3" fontId="3" fillId="0" borderId="52" xfId="19" applyNumberFormat="1" applyFont="1" applyFill="1" applyBorder="1" applyAlignment="1" applyProtection="1">
      <alignment horizontal="center" vertical="center"/>
      <protection hidden="1"/>
    </xf>
    <xf numFmtId="3" fontId="34" fillId="0" borderId="12" xfId="12" applyNumberFormat="1" applyFill="1" applyBorder="1"/>
    <xf numFmtId="3" fontId="2" fillId="0" borderId="49" xfId="19" applyNumberFormat="1" applyFont="1" applyFill="1" applyBorder="1" applyAlignment="1" applyProtection="1">
      <alignment horizontal="center" vertical="center"/>
      <protection hidden="1"/>
    </xf>
    <xf numFmtId="3" fontId="2" fillId="0" borderId="51" xfId="19" applyNumberFormat="1" applyFont="1" applyFill="1" applyBorder="1" applyAlignment="1" applyProtection="1">
      <alignment horizontal="center" vertical="center"/>
      <protection hidden="1"/>
    </xf>
    <xf numFmtId="0" fontId="34" fillId="0" borderId="0" xfId="12" applyFill="1"/>
    <xf numFmtId="3" fontId="34" fillId="0" borderId="0" xfId="12" applyNumberFormat="1" applyBorder="1"/>
    <xf numFmtId="164" fontId="11" fillId="9" borderId="14" xfId="0" applyNumberFormat="1" applyFon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3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/>
    <xf numFmtId="3" fontId="0" fillId="0" borderId="0" xfId="0" applyNumberFormat="1" applyFill="1" applyBorder="1"/>
    <xf numFmtId="10" fontId="3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6" fillId="0" borderId="0" xfId="0" applyNumberFormat="1" applyFont="1" applyFill="1" applyBorder="1"/>
    <xf numFmtId="165" fontId="0" fillId="0" borderId="0" xfId="1" applyFont="1" applyFill="1" applyBorder="1"/>
    <xf numFmtId="170" fontId="5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22" fillId="0" borderId="0" xfId="0" applyFont="1" applyFill="1" applyBorder="1"/>
    <xf numFmtId="170" fontId="4" fillId="0" borderId="0" xfId="0" applyNumberFormat="1" applyFont="1" applyFill="1" applyBorder="1" applyAlignment="1">
      <alignment horizontal="center"/>
    </xf>
    <xf numFmtId="9" fontId="4" fillId="0" borderId="0" xfId="2" applyFont="1" applyFill="1" applyBorder="1"/>
    <xf numFmtId="0" fontId="22" fillId="0" borderId="0" xfId="0" applyFont="1" applyFill="1" applyBorder="1" applyAlignment="1">
      <alignment horizontal="center"/>
    </xf>
    <xf numFmtId="168" fontId="47" fillId="10" borderId="9" xfId="12" applyNumberFormat="1" applyFont="1" applyFill="1" applyBorder="1"/>
    <xf numFmtId="168" fontId="47" fillId="10" borderId="12" xfId="12" applyNumberFormat="1" applyFont="1" applyFill="1" applyBorder="1"/>
    <xf numFmtId="170" fontId="33" fillId="0" borderId="10" xfId="1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21" fillId="11" borderId="14" xfId="3" applyNumberFormat="1" applyFont="1" applyFill="1" applyBorder="1"/>
    <xf numFmtId="0" fontId="22" fillId="13" borderId="3" xfId="0" applyFont="1" applyFill="1" applyBorder="1"/>
    <xf numFmtId="0" fontId="22" fillId="13" borderId="4" xfId="0" applyFont="1" applyFill="1" applyBorder="1"/>
    <xf numFmtId="170" fontId="4" fillId="13" borderId="5" xfId="0" applyNumberFormat="1" applyFont="1" applyFill="1" applyBorder="1" applyAlignment="1">
      <alignment horizontal="center"/>
    </xf>
    <xf numFmtId="3" fontId="4" fillId="13" borderId="5" xfId="0" applyNumberFormat="1" applyFont="1" applyFill="1" applyBorder="1"/>
    <xf numFmtId="165" fontId="4" fillId="13" borderId="5" xfId="0" applyNumberFormat="1" applyFont="1" applyFill="1" applyBorder="1"/>
    <xf numFmtId="3" fontId="4" fillId="13" borderId="3" xfId="0" applyNumberFormat="1" applyFont="1" applyFill="1" applyBorder="1"/>
    <xf numFmtId="165" fontId="4" fillId="13" borderId="3" xfId="0" applyNumberFormat="1" applyFont="1" applyFill="1" applyBorder="1"/>
    <xf numFmtId="0" fontId="4" fillId="13" borderId="3" xfId="0" applyFont="1" applyFill="1" applyBorder="1"/>
    <xf numFmtId="0" fontId="4" fillId="13" borderId="4" xfId="0" applyFont="1" applyFill="1" applyBorder="1"/>
    <xf numFmtId="3" fontId="4" fillId="13" borderId="5" xfId="0" applyNumberFormat="1" applyFont="1" applyFill="1" applyBorder="1" applyAlignment="1">
      <alignment horizontal="center"/>
    </xf>
    <xf numFmtId="169" fontId="4" fillId="13" borderId="5" xfId="2" applyNumberFormat="1" applyFont="1" applyFill="1" applyBorder="1"/>
    <xf numFmtId="169" fontId="22" fillId="13" borderId="3" xfId="0" applyNumberFormat="1" applyFont="1" applyFill="1" applyBorder="1"/>
    <xf numFmtId="0" fontId="4" fillId="13" borderId="5" xfId="0" applyFont="1" applyFill="1" applyBorder="1"/>
    <xf numFmtId="9" fontId="4" fillId="13" borderId="5" xfId="2" applyFont="1" applyFill="1" applyBorder="1"/>
    <xf numFmtId="0" fontId="48" fillId="0" borderId="59" xfId="0" applyFont="1" applyBorder="1"/>
    <xf numFmtId="0" fontId="0" fillId="0" borderId="59" xfId="0" applyBorder="1"/>
    <xf numFmtId="0" fontId="4" fillId="13" borderId="32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165" fontId="4" fillId="13" borderId="4" xfId="0" applyNumberFormat="1" applyFont="1" applyFill="1" applyBorder="1"/>
    <xf numFmtId="0" fontId="28" fillId="0" borderId="59" xfId="0" applyFont="1" applyBorder="1"/>
    <xf numFmtId="0" fontId="49" fillId="0" borderId="15" xfId="3" applyFont="1" applyBorder="1" applyAlignment="1">
      <alignment horizontal="left" vertical="center"/>
    </xf>
    <xf numFmtId="0" fontId="49" fillId="0" borderId="15" xfId="3" applyFont="1" applyBorder="1" applyAlignment="1">
      <alignment horizontal="right" vertical="center"/>
    </xf>
    <xf numFmtId="9" fontId="4" fillId="0" borderId="0" xfId="2" applyFont="1" applyFill="1" applyBorder="1" applyProtection="1">
      <protection locked="0"/>
    </xf>
    <xf numFmtId="0" fontId="12" fillId="13" borderId="36" xfId="0" applyFont="1" applyFill="1" applyBorder="1" applyAlignment="1">
      <alignment horizontal="center" vertical="center" wrapText="1"/>
    </xf>
    <xf numFmtId="0" fontId="4" fillId="13" borderId="0" xfId="3" applyFont="1" applyFill="1" applyAlignment="1">
      <alignment horizontal="center" vertical="center" wrapText="1"/>
    </xf>
    <xf numFmtId="0" fontId="4" fillId="13" borderId="0" xfId="3" applyFont="1" applyFill="1" applyAlignment="1">
      <alignment horizontal="center" vertical="center"/>
    </xf>
    <xf numFmtId="3" fontId="16" fillId="14" borderId="14" xfId="3" applyNumberFormat="1" applyFont="1" applyFill="1" applyBorder="1" applyAlignment="1">
      <alignment horizontal="center"/>
    </xf>
    <xf numFmtId="4" fontId="18" fillId="14" borderId="26" xfId="3" applyNumberFormat="1" applyFont="1" applyFill="1" applyBorder="1" applyAlignment="1">
      <alignment horizontal="center"/>
    </xf>
    <xf numFmtId="174" fontId="19" fillId="14" borderId="26" xfId="6" applyNumberFormat="1" applyFont="1" applyFill="1" applyBorder="1" applyAlignment="1">
      <alignment horizontal="center"/>
    </xf>
    <xf numFmtId="0" fontId="19" fillId="14" borderId="26" xfId="4" applyNumberFormat="1" applyFont="1" applyFill="1" applyBorder="1" applyAlignment="1">
      <alignment horizontal="center"/>
    </xf>
    <xf numFmtId="0" fontId="20" fillId="14" borderId="27" xfId="4" applyNumberFormat="1" applyFont="1" applyFill="1" applyBorder="1" applyAlignment="1">
      <alignment horizontal="center"/>
    </xf>
    <xf numFmtId="0" fontId="48" fillId="2" borderId="59" xfId="0" applyFont="1" applyFill="1" applyBorder="1"/>
    <xf numFmtId="0" fontId="0" fillId="2" borderId="59" xfId="0" applyFill="1" applyBorder="1"/>
    <xf numFmtId="3" fontId="3" fillId="14" borderId="25" xfId="0" applyNumberFormat="1" applyFont="1" applyFill="1" applyBorder="1"/>
    <xf numFmtId="3" fontId="3" fillId="14" borderId="44" xfId="0" applyNumberFormat="1" applyFont="1" applyFill="1" applyBorder="1"/>
    <xf numFmtId="3" fontId="3" fillId="14" borderId="38" xfId="0" applyNumberFormat="1" applyFont="1" applyFill="1" applyBorder="1"/>
    <xf numFmtId="0" fontId="51" fillId="0" borderId="0" xfId="12" applyFont="1" applyFill="1"/>
    <xf numFmtId="3" fontId="51" fillId="0" borderId="0" xfId="12" applyNumberFormat="1" applyFont="1" applyFill="1"/>
    <xf numFmtId="176" fontId="12" fillId="9" borderId="33" xfId="0" applyNumberFormat="1" applyFont="1" applyFill="1" applyBorder="1" applyAlignment="1" applyProtection="1">
      <alignment horizontal="center" wrapText="1"/>
      <protection locked="0"/>
    </xf>
    <xf numFmtId="0" fontId="22" fillId="0" borderId="60" xfId="0" applyFont="1" applyBorder="1"/>
    <xf numFmtId="0" fontId="0" fillId="0" borderId="60" xfId="0" applyBorder="1"/>
    <xf numFmtId="0" fontId="24" fillId="0" borderId="59" xfId="0" applyFont="1" applyBorder="1"/>
    <xf numFmtId="0" fontId="12" fillId="13" borderId="33" xfId="0" applyFont="1" applyFill="1" applyBorder="1" applyAlignment="1">
      <alignment horizontal="center" vertical="center" wrapText="1"/>
    </xf>
    <xf numFmtId="3" fontId="27" fillId="13" borderId="33" xfId="0" applyNumberFormat="1" applyFont="1" applyFill="1" applyBorder="1" applyAlignment="1">
      <alignment vertical="center"/>
    </xf>
    <xf numFmtId="10" fontId="26" fillId="13" borderId="36" xfId="0" applyNumberFormat="1" applyFont="1" applyFill="1" applyBorder="1" applyAlignment="1">
      <alignment horizontal="center" vertical="center"/>
    </xf>
    <xf numFmtId="0" fontId="12" fillId="12" borderId="33" xfId="0" applyFont="1" applyFill="1" applyBorder="1" applyAlignment="1">
      <alignment horizontal="center" vertical="center" wrapText="1"/>
    </xf>
    <xf numFmtId="10" fontId="26" fillId="12" borderId="35" xfId="0" applyNumberFormat="1" applyFont="1" applyFill="1" applyBorder="1" applyAlignment="1">
      <alignment horizontal="center" vertical="center"/>
    </xf>
    <xf numFmtId="10" fontId="26" fillId="12" borderId="36" xfId="0" applyNumberFormat="1" applyFont="1" applyFill="1" applyBorder="1" applyAlignment="1">
      <alignment horizontal="center" vertical="center"/>
    </xf>
    <xf numFmtId="176" fontId="12" fillId="13" borderId="34" xfId="0" applyNumberFormat="1" applyFont="1" applyFill="1" applyBorder="1" applyAlignment="1">
      <alignment horizontal="center" wrapText="1"/>
    </xf>
    <xf numFmtId="183" fontId="12" fillId="13" borderId="30" xfId="0" applyNumberFormat="1" applyFont="1" applyFill="1" applyBorder="1" applyAlignment="1">
      <alignment horizontal="center" wrapText="1"/>
    </xf>
    <xf numFmtId="176" fontId="12" fillId="13" borderId="30" xfId="0" applyNumberFormat="1" applyFont="1" applyFill="1" applyBorder="1" applyAlignment="1">
      <alignment horizontal="center" wrapText="1"/>
    </xf>
    <xf numFmtId="0" fontId="12" fillId="13" borderId="42" xfId="0" applyFont="1" applyFill="1" applyBorder="1" applyAlignment="1">
      <alignment horizontal="center" wrapText="1"/>
    </xf>
    <xf numFmtId="176" fontId="12" fillId="13" borderId="33" xfId="0" applyNumberFormat="1" applyFont="1" applyFill="1" applyBorder="1" applyAlignment="1">
      <alignment horizontal="center" wrapText="1"/>
    </xf>
    <xf numFmtId="0" fontId="11" fillId="10" borderId="30" xfId="0" applyFont="1" applyFill="1" applyBorder="1"/>
    <xf numFmtId="0" fontId="11" fillId="10" borderId="30" xfId="0" applyFont="1" applyFill="1" applyBorder="1" applyAlignment="1">
      <alignment horizontal="center"/>
    </xf>
    <xf numFmtId="3" fontId="13" fillId="10" borderId="30" xfId="0" applyNumberFormat="1" applyFont="1" applyFill="1" applyBorder="1"/>
    <xf numFmtId="175" fontId="11" fillId="10" borderId="30" xfId="2" applyNumberFormat="1" applyFont="1" applyFill="1" applyBorder="1" applyAlignment="1" applyProtection="1">
      <alignment horizontal="center"/>
    </xf>
    <xf numFmtId="175" fontId="11" fillId="10" borderId="30" xfId="2" applyNumberFormat="1" applyFont="1" applyFill="1" applyBorder="1" applyAlignment="1" applyProtection="1">
      <alignment horizontal="center"/>
      <protection locked="0"/>
    </xf>
    <xf numFmtId="175" fontId="11" fillId="10" borderId="30" xfId="2" applyNumberFormat="1" applyFont="1" applyFill="1" applyBorder="1" applyAlignment="1">
      <alignment horizontal="center"/>
    </xf>
    <xf numFmtId="169" fontId="11" fillId="10" borderId="30" xfId="2" applyNumberFormat="1" applyFont="1" applyFill="1" applyBorder="1" applyAlignment="1" applyProtection="1">
      <alignment horizontal="left"/>
    </xf>
    <xf numFmtId="0" fontId="12" fillId="13" borderId="30" xfId="0" applyFont="1" applyFill="1" applyBorder="1"/>
    <xf numFmtId="0" fontId="25" fillId="13" borderId="30" xfId="0" applyFont="1" applyFill="1" applyBorder="1" applyAlignment="1">
      <alignment horizontal="center"/>
    </xf>
    <xf numFmtId="3" fontId="27" fillId="13" borderId="30" xfId="0" applyNumberFormat="1" applyFont="1" applyFill="1" applyBorder="1"/>
    <xf numFmtId="175" fontId="25" fillId="13" borderId="30" xfId="2" applyNumberFormat="1" applyFont="1" applyFill="1" applyBorder="1" applyAlignment="1" applyProtection="1">
      <alignment horizontal="center"/>
      <protection locked="0"/>
    </xf>
    <xf numFmtId="175" fontId="11" fillId="14" borderId="30" xfId="2" applyNumberFormat="1" applyFont="1" applyFill="1" applyBorder="1" applyAlignment="1">
      <alignment horizontal="center"/>
    </xf>
    <xf numFmtId="0" fontId="50" fillId="0" borderId="59" xfId="0" applyFont="1" applyBorder="1"/>
    <xf numFmtId="0" fontId="12" fillId="13" borderId="30" xfId="0" applyFont="1" applyFill="1" applyBorder="1" applyAlignment="1">
      <alignment horizontal="center" vertical="center" wrapText="1"/>
    </xf>
    <xf numFmtId="168" fontId="12" fillId="13" borderId="30" xfId="0" applyNumberFormat="1" applyFont="1" applyFill="1" applyBorder="1" applyAlignment="1">
      <alignment horizontal="center" vertical="center" wrapText="1"/>
    </xf>
    <xf numFmtId="168" fontId="23" fillId="13" borderId="30" xfId="0" applyNumberFormat="1" applyFont="1" applyFill="1" applyBorder="1"/>
    <xf numFmtId="0" fontId="11" fillId="10" borderId="33" xfId="0" applyFont="1" applyFill="1" applyBorder="1"/>
    <xf numFmtId="0" fontId="11" fillId="10" borderId="32" xfId="0" applyFont="1" applyFill="1" applyBorder="1"/>
    <xf numFmtId="3" fontId="11" fillId="10" borderId="33" xfId="0" applyNumberFormat="1" applyFont="1" applyFill="1" applyBorder="1" applyAlignment="1">
      <alignment horizontal="right"/>
    </xf>
    <xf numFmtId="3" fontId="11" fillId="10" borderId="30" xfId="0" applyNumberFormat="1" applyFont="1" applyFill="1" applyBorder="1" applyAlignment="1">
      <alignment horizontal="right"/>
    </xf>
    <xf numFmtId="3" fontId="11" fillId="10" borderId="32" xfId="0" applyNumberFormat="1" applyFont="1" applyFill="1" applyBorder="1" applyAlignment="1">
      <alignment horizontal="right"/>
    </xf>
    <xf numFmtId="0" fontId="12" fillId="13" borderId="47" xfId="0" applyFont="1" applyFill="1" applyBorder="1" applyAlignment="1">
      <alignment horizontal="center" vertical="center" wrapText="1"/>
    </xf>
    <xf numFmtId="3" fontId="12" fillId="13" borderId="36" xfId="0" applyNumberFormat="1" applyFont="1" applyFill="1" applyBorder="1" applyAlignment="1">
      <alignment horizontal="center" vertical="center" wrapText="1"/>
    </xf>
    <xf numFmtId="0" fontId="0" fillId="13" borderId="0" xfId="0" applyFill="1"/>
    <xf numFmtId="168" fontId="9" fillId="13" borderId="14" xfId="0" applyNumberFormat="1" applyFont="1" applyFill="1" applyBorder="1" applyAlignment="1">
      <alignment horizontal="center" wrapText="1"/>
    </xf>
    <xf numFmtId="0" fontId="53" fillId="0" borderId="0" xfId="0" applyFont="1"/>
    <xf numFmtId="3" fontId="0" fillId="0" borderId="0" xfId="0" applyNumberFormat="1"/>
    <xf numFmtId="3" fontId="4" fillId="9" borderId="1" xfId="0" applyNumberFormat="1" applyFont="1" applyFill="1" applyBorder="1" applyProtection="1">
      <protection locked="0"/>
    </xf>
    <xf numFmtId="3" fontId="4" fillId="13" borderId="0" xfId="0" applyNumberFormat="1" applyFont="1" applyFill="1" applyBorder="1"/>
    <xf numFmtId="0" fontId="4" fillId="13" borderId="4" xfId="0" applyFont="1" applyFill="1" applyBorder="1" applyAlignment="1">
      <alignment horizontal="right"/>
    </xf>
    <xf numFmtId="164" fontId="11" fillId="9" borderId="14" xfId="0" applyNumberFormat="1" applyFont="1" applyFill="1" applyBorder="1" applyAlignment="1" applyProtection="1">
      <alignment horizontal="center"/>
      <protection locked="0"/>
    </xf>
    <xf numFmtId="0" fontId="34" fillId="0" borderId="0" xfId="12" applyFill="1" applyBorder="1" applyAlignment="1">
      <alignment horizontal="center"/>
    </xf>
    <xf numFmtId="3" fontId="2" fillId="0" borderId="65" xfId="19" applyNumberFormat="1" applyFont="1" applyFill="1" applyBorder="1" applyAlignment="1" applyProtection="1">
      <alignment horizontal="center" vertical="center"/>
      <protection hidden="1"/>
    </xf>
    <xf numFmtId="3" fontId="3" fillId="0" borderId="66" xfId="19" applyNumberFormat="1" applyFont="1" applyFill="1" applyBorder="1" applyAlignment="1" applyProtection="1">
      <alignment horizontal="center" vertical="center"/>
      <protection hidden="1"/>
    </xf>
    <xf numFmtId="3" fontId="33" fillId="0" borderId="67" xfId="20" applyNumberFormat="1" applyFont="1" applyBorder="1" applyAlignment="1" applyProtection="1">
      <alignment horizontal="center" vertical="center"/>
      <protection hidden="1"/>
    </xf>
    <xf numFmtId="3" fontId="33" fillId="0" borderId="68" xfId="20" applyNumberFormat="1" applyFont="1" applyBorder="1" applyAlignment="1" applyProtection="1">
      <alignment horizontal="center" vertical="center"/>
      <protection hidden="1"/>
    </xf>
    <xf numFmtId="168" fontId="34" fillId="0" borderId="9" xfId="12" applyNumberFormat="1" applyBorder="1"/>
    <xf numFmtId="0" fontId="42" fillId="13" borderId="14" xfId="20" applyFont="1" applyFill="1" applyBorder="1" applyAlignment="1" applyProtection="1">
      <alignment horizontal="center" wrapText="1"/>
      <protection hidden="1"/>
    </xf>
    <xf numFmtId="168" fontId="39" fillId="0" borderId="0" xfId="12" applyNumberFormat="1" applyFont="1" applyBorder="1"/>
    <xf numFmtId="168" fontId="39" fillId="0" borderId="11" xfId="12" applyNumberFormat="1" applyFont="1" applyBorder="1"/>
    <xf numFmtId="0" fontId="42" fillId="13" borderId="69" xfId="20" applyFont="1" applyFill="1" applyBorder="1" applyAlignment="1" applyProtection="1">
      <alignment horizontal="center" wrapText="1"/>
      <protection hidden="1"/>
    </xf>
    <xf numFmtId="0" fontId="35" fillId="13" borderId="71" xfId="17" applyFont="1" applyFill="1" applyBorder="1" applyAlignment="1" applyProtection="1">
      <alignment horizontal="center" wrapText="1"/>
      <protection hidden="1"/>
    </xf>
    <xf numFmtId="0" fontId="42" fillId="13" borderId="72" xfId="20" applyFont="1" applyFill="1" applyBorder="1" applyAlignment="1" applyProtection="1">
      <alignment horizontal="center" wrapText="1"/>
      <protection hidden="1"/>
    </xf>
    <xf numFmtId="0" fontId="42" fillId="13" borderId="2" xfId="20" applyFont="1" applyFill="1" applyBorder="1" applyAlignment="1" applyProtection="1">
      <alignment horizontal="center" wrapText="1"/>
      <protection hidden="1"/>
    </xf>
    <xf numFmtId="0" fontId="35" fillId="13" borderId="70" xfId="17" applyFont="1" applyFill="1" applyBorder="1" applyAlignment="1" applyProtection="1">
      <alignment horizontal="center" wrapText="1"/>
      <protection hidden="1"/>
    </xf>
    <xf numFmtId="169" fontId="4" fillId="13" borderId="4" xfId="2" applyNumberFormat="1" applyFont="1" applyFill="1" applyBorder="1"/>
    <xf numFmtId="0" fontId="0" fillId="0" borderId="0" xfId="0" applyFont="1"/>
    <xf numFmtId="169" fontId="29" fillId="0" borderId="0" xfId="3" applyNumberFormat="1" applyFont="1" applyAlignment="1">
      <alignment vertical="center"/>
    </xf>
    <xf numFmtId="0" fontId="29" fillId="0" borderId="0" xfId="3" applyFont="1" applyFill="1" applyAlignment="1">
      <alignment vertical="center"/>
    </xf>
    <xf numFmtId="0" fontId="52" fillId="0" borderId="0" xfId="0" applyFont="1" applyFill="1"/>
    <xf numFmtId="175" fontId="25" fillId="9" borderId="37" xfId="2" applyNumberFormat="1" applyFont="1" applyFill="1" applyBorder="1" applyAlignment="1" applyProtection="1">
      <alignment horizontal="center"/>
      <protection locked="0"/>
    </xf>
    <xf numFmtId="169" fontId="25" fillId="13" borderId="0" xfId="2" applyNumberFormat="1" applyFont="1" applyFill="1" applyBorder="1" applyAlignment="1"/>
    <xf numFmtId="0" fontId="25" fillId="13" borderId="0" xfId="0" applyFont="1" applyFill="1" applyBorder="1" applyAlignment="1">
      <alignment horizontal="center"/>
    </xf>
    <xf numFmtId="0" fontId="42" fillId="13" borderId="14" xfId="2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10" fontId="0" fillId="0" borderId="25" xfId="2" applyNumberFormat="1" applyFont="1" applyBorder="1"/>
    <xf numFmtId="182" fontId="4" fillId="13" borderId="0" xfId="0" applyNumberFormat="1" applyFont="1" applyFill="1" applyBorder="1"/>
    <xf numFmtId="0" fontId="12" fillId="13" borderId="36" xfId="0" applyFont="1" applyFill="1" applyBorder="1" applyAlignment="1">
      <alignment horizontal="center" vertical="center" wrapText="1"/>
    </xf>
    <xf numFmtId="9" fontId="12" fillId="13" borderId="36" xfId="2" applyFont="1" applyFill="1" applyBorder="1" applyAlignment="1">
      <alignment horizontal="center" vertical="center" wrapText="1"/>
    </xf>
    <xf numFmtId="169" fontId="11" fillId="9" borderId="37" xfId="2" applyNumberFormat="1" applyFont="1" applyFill="1" applyBorder="1" applyAlignment="1" applyProtection="1">
      <alignment horizontal="left"/>
      <protection locked="0"/>
    </xf>
    <xf numFmtId="169" fontId="11" fillId="9" borderId="43" xfId="2" applyNumberFormat="1" applyFont="1" applyFill="1" applyBorder="1" applyAlignment="1" applyProtection="1">
      <alignment horizontal="left"/>
      <protection locked="0"/>
    </xf>
    <xf numFmtId="169" fontId="11" fillId="9" borderId="34" xfId="2" applyNumberFormat="1" applyFont="1" applyFill="1" applyBorder="1" applyAlignment="1" applyProtection="1">
      <alignment horizontal="left"/>
      <protection locked="0"/>
    </xf>
    <xf numFmtId="3" fontId="54" fillId="9" borderId="14" xfId="0" applyNumberFormat="1" applyFont="1" applyFill="1" applyBorder="1" applyAlignment="1" applyProtection="1">
      <alignment horizontal="center"/>
      <protection locked="0"/>
    </xf>
    <xf numFmtId="168" fontId="21" fillId="2" borderId="14" xfId="3" applyNumberFormat="1" applyFont="1" applyFill="1" applyBorder="1"/>
    <xf numFmtId="0" fontId="13" fillId="9" borderId="14" xfId="0" applyFont="1" applyFill="1" applyBorder="1" applyAlignment="1" applyProtection="1">
      <alignment horizontal="center"/>
      <protection locked="0"/>
    </xf>
    <xf numFmtId="3" fontId="55" fillId="9" borderId="10" xfId="0" applyNumberFormat="1" applyFont="1" applyFill="1" applyBorder="1" applyAlignment="1" applyProtection="1">
      <alignment horizontal="right"/>
      <protection locked="0"/>
    </xf>
    <xf numFmtId="3" fontId="55" fillId="9" borderId="13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Border="1"/>
    <xf numFmtId="0" fontId="12" fillId="13" borderId="36" xfId="0" applyFont="1" applyFill="1" applyBorder="1" applyAlignment="1">
      <alignment horizontal="center" vertical="center" wrapText="1"/>
    </xf>
    <xf numFmtId="10" fontId="11" fillId="0" borderId="14" xfId="2" applyNumberFormat="1" applyFont="1" applyFill="1" applyBorder="1" applyAlignment="1" applyProtection="1">
      <alignment horizontal="center"/>
    </xf>
    <xf numFmtId="0" fontId="4" fillId="13" borderId="61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12" fillId="13" borderId="16" xfId="0" applyFont="1" applyFill="1" applyBorder="1" applyAlignment="1">
      <alignment horizontal="right" vertical="center" wrapText="1"/>
    </xf>
    <xf numFmtId="0" fontId="12" fillId="13" borderId="58" xfId="0" applyFont="1" applyFill="1" applyBorder="1" applyAlignment="1">
      <alignment horizontal="right" vertical="center" wrapText="1"/>
    </xf>
    <xf numFmtId="0" fontId="4" fillId="13" borderId="62" xfId="0" applyFont="1" applyFill="1" applyBorder="1" applyAlignment="1">
      <alignment horizontal="left"/>
    </xf>
    <xf numFmtId="177" fontId="33" fillId="9" borderId="0" xfId="0" applyNumberFormat="1" applyFont="1" applyFill="1" applyAlignment="1" applyProtection="1">
      <alignment horizontal="left"/>
      <protection locked="0"/>
    </xf>
    <xf numFmtId="3" fontId="0" fillId="9" borderId="0" xfId="0" applyNumberFormat="1" applyFill="1" applyAlignment="1" applyProtection="1">
      <alignment horizontal="left"/>
      <protection locked="0"/>
    </xf>
    <xf numFmtId="0" fontId="0" fillId="9" borderId="0" xfId="0" applyFill="1" applyAlignment="1" applyProtection="1">
      <alignment horizontal="left"/>
      <protection locked="0"/>
    </xf>
    <xf numFmtId="168" fontId="12" fillId="13" borderId="30" xfId="0" applyNumberFormat="1" applyFont="1" applyFill="1" applyBorder="1" applyAlignment="1">
      <alignment horizontal="left"/>
    </xf>
    <xf numFmtId="3" fontId="52" fillId="0" borderId="0" xfId="0" applyNumberFormat="1" applyFont="1" applyAlignment="1">
      <alignment horizontal="left" wrapText="1"/>
    </xf>
    <xf numFmtId="169" fontId="11" fillId="9" borderId="37" xfId="2" applyNumberFormat="1" applyFont="1" applyFill="1" applyBorder="1" applyAlignment="1" applyProtection="1">
      <alignment horizontal="left"/>
      <protection locked="0"/>
    </xf>
    <xf numFmtId="169" fontId="11" fillId="9" borderId="43" xfId="2" applyNumberFormat="1" applyFont="1" applyFill="1" applyBorder="1" applyAlignment="1" applyProtection="1">
      <alignment horizontal="left"/>
      <protection locked="0"/>
    </xf>
    <xf numFmtId="169" fontId="11" fillId="9" borderId="34" xfId="2" applyNumberFormat="1" applyFont="1" applyFill="1" applyBorder="1" applyAlignment="1" applyProtection="1">
      <alignment horizontal="left"/>
      <protection locked="0"/>
    </xf>
    <xf numFmtId="169" fontId="11" fillId="10" borderId="37" xfId="2" applyNumberFormat="1" applyFont="1" applyFill="1" applyBorder="1" applyAlignment="1">
      <alignment horizontal="left"/>
    </xf>
    <xf numFmtId="169" fontId="11" fillId="10" borderId="43" xfId="2" applyNumberFormat="1" applyFont="1" applyFill="1" applyBorder="1" applyAlignment="1">
      <alignment horizontal="left"/>
    </xf>
    <xf numFmtId="169" fontId="11" fillId="10" borderId="34" xfId="2" applyNumberFormat="1" applyFont="1" applyFill="1" applyBorder="1" applyAlignment="1">
      <alignment horizontal="left"/>
    </xf>
    <xf numFmtId="0" fontId="4" fillId="4" borderId="41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horizontal="center" vertical="center" wrapText="1"/>
    </xf>
    <xf numFmtId="176" fontId="12" fillId="13" borderId="46" xfId="0" applyNumberFormat="1" applyFont="1" applyFill="1" applyBorder="1" applyAlignment="1">
      <alignment horizontal="center" vertical="center" wrapText="1"/>
    </xf>
    <xf numFmtId="176" fontId="12" fillId="13" borderId="31" xfId="0" applyNumberFormat="1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textRotation="90"/>
    </xf>
    <xf numFmtId="0" fontId="12" fillId="13" borderId="40" xfId="0" applyFont="1" applyFill="1" applyBorder="1" applyAlignment="1">
      <alignment horizontal="center" vertical="center" textRotation="90"/>
    </xf>
    <xf numFmtId="0" fontId="12" fillId="13" borderId="0" xfId="0" applyFont="1" applyFill="1" applyBorder="1" applyAlignment="1">
      <alignment horizontal="center" vertical="center" textRotation="90" wrapText="1"/>
    </xf>
    <xf numFmtId="0" fontId="12" fillId="13" borderId="41" xfId="0" applyFont="1" applyFill="1" applyBorder="1" applyAlignment="1">
      <alignment horizontal="center" vertical="center" textRotation="90" wrapText="1"/>
    </xf>
    <xf numFmtId="0" fontId="12" fillId="13" borderId="35" xfId="0" applyFont="1" applyFill="1" applyBorder="1" applyAlignment="1">
      <alignment horizontal="center" vertical="center" textRotation="90"/>
    </xf>
    <xf numFmtId="0" fontId="12" fillId="13" borderId="42" xfId="0" applyFont="1" applyFill="1" applyBorder="1" applyAlignment="1">
      <alignment horizontal="center" vertical="center" textRotation="90"/>
    </xf>
    <xf numFmtId="0" fontId="31" fillId="0" borderId="3" xfId="12" applyFont="1" applyBorder="1" applyAlignment="1">
      <alignment horizontal="center" vertical="center" wrapText="1"/>
    </xf>
    <xf numFmtId="0" fontId="31" fillId="0" borderId="5" xfId="12" applyFont="1" applyBorder="1" applyAlignment="1">
      <alignment horizontal="center" vertical="center" wrapText="1"/>
    </xf>
    <xf numFmtId="0" fontId="51" fillId="0" borderId="11" xfId="12" applyFont="1" applyFill="1" applyBorder="1" applyAlignment="1">
      <alignment horizontal="center"/>
    </xf>
    <xf numFmtId="0" fontId="35" fillId="13" borderId="6" xfId="18" applyFont="1" applyFill="1" applyBorder="1" applyAlignment="1" applyProtection="1">
      <alignment horizontal="center" vertical="center" wrapText="1"/>
      <protection hidden="1"/>
    </xf>
    <xf numFmtId="0" fontId="35" fillId="13" borderId="17" xfId="18" applyFont="1" applyFill="1" applyBorder="1" applyAlignment="1" applyProtection="1">
      <alignment horizontal="center" vertical="center" wrapText="1"/>
      <protection hidden="1"/>
    </xf>
    <xf numFmtId="0" fontId="35" fillId="13" borderId="63" xfId="17" applyFont="1" applyFill="1" applyBorder="1" applyAlignment="1" applyProtection="1">
      <alignment horizontal="center" wrapText="1"/>
      <protection hidden="1"/>
    </xf>
    <xf numFmtId="0" fontId="35" fillId="13" borderId="64" xfId="17" applyFont="1" applyFill="1" applyBorder="1" applyAlignment="1" applyProtection="1">
      <alignment horizontal="center" wrapText="1"/>
      <protection hidden="1"/>
    </xf>
    <xf numFmtId="3" fontId="35" fillId="13" borderId="3" xfId="18" applyNumberFormat="1" applyFont="1" applyFill="1" applyBorder="1" applyAlignment="1" applyProtection="1">
      <alignment horizontal="center" wrapText="1"/>
      <protection hidden="1"/>
    </xf>
    <xf numFmtId="3" fontId="35" fillId="13" borderId="4" xfId="18" applyNumberFormat="1" applyFont="1" applyFill="1" applyBorder="1" applyAlignment="1" applyProtection="1">
      <alignment horizontal="center" wrapText="1"/>
      <protection hidden="1"/>
    </xf>
    <xf numFmtId="3" fontId="35" fillId="13" borderId="5" xfId="18" applyNumberFormat="1" applyFont="1" applyFill="1" applyBorder="1" applyAlignment="1" applyProtection="1">
      <alignment horizontal="center" wrapText="1"/>
      <protection hidden="1"/>
    </xf>
    <xf numFmtId="0" fontId="35" fillId="13" borderId="7" xfId="18" applyFont="1" applyFill="1" applyBorder="1" applyAlignment="1" applyProtection="1">
      <alignment horizontal="center" vertical="center" wrapText="1"/>
      <protection hidden="1"/>
    </xf>
    <xf numFmtId="0" fontId="44" fillId="13" borderId="10" xfId="12" applyFont="1" applyFill="1" applyBorder="1" applyAlignment="1">
      <alignment horizontal="center"/>
    </xf>
    <xf numFmtId="0" fontId="44" fillId="13" borderId="11" xfId="12" applyFont="1" applyFill="1" applyBorder="1" applyAlignment="1">
      <alignment horizontal="center"/>
    </xf>
    <xf numFmtId="0" fontId="35" fillId="13" borderId="6" xfId="17" applyFont="1" applyFill="1" applyBorder="1" applyAlignment="1" applyProtection="1">
      <alignment horizontal="center" wrapText="1"/>
      <protection hidden="1"/>
    </xf>
    <xf numFmtId="0" fontId="35" fillId="13" borderId="17" xfId="17" applyFont="1" applyFill="1" applyBorder="1" applyAlignment="1" applyProtection="1">
      <alignment horizontal="center" wrapText="1"/>
      <protection hidden="1"/>
    </xf>
    <xf numFmtId="0" fontId="4" fillId="13" borderId="0" xfId="0" applyFont="1" applyFill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 wrapText="1"/>
    </xf>
    <xf numFmtId="0" fontId="4" fillId="13" borderId="42" xfId="0" applyFont="1" applyFill="1" applyBorder="1" applyAlignment="1">
      <alignment horizontal="center" vertical="center" wrapText="1"/>
    </xf>
    <xf numFmtId="0" fontId="4" fillId="13" borderId="37" xfId="0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left"/>
    </xf>
    <xf numFmtId="0" fontId="4" fillId="13" borderId="17" xfId="0" applyFont="1" applyFill="1" applyBorder="1" applyAlignment="1">
      <alignment horizontal="left"/>
    </xf>
    <xf numFmtId="0" fontId="4" fillId="13" borderId="9" xfId="0" applyFont="1" applyFill="1" applyBorder="1" applyAlignment="1">
      <alignment horizontal="left"/>
    </xf>
    <xf numFmtId="10" fontId="4" fillId="13" borderId="6" xfId="0" applyNumberFormat="1" applyFont="1" applyFill="1" applyBorder="1" applyAlignment="1">
      <alignment horizontal="center" vertical="center"/>
    </xf>
    <xf numFmtId="10" fontId="4" fillId="13" borderId="9" xfId="0" applyNumberFormat="1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35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8" fillId="13" borderId="40" xfId="0" applyFont="1" applyFill="1" applyBorder="1" applyAlignment="1">
      <alignment horizontal="center"/>
    </xf>
    <xf numFmtId="0" fontId="8" fillId="13" borderId="41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/>
    </xf>
  </cellXfs>
  <cellStyles count="27">
    <cellStyle name="20% - Énfasis1" xfId="19" builtinId="30"/>
    <cellStyle name="Comma [0] 2" xfId="11"/>
    <cellStyle name="Currency 2" xfId="10"/>
    <cellStyle name="Encabezado 1" xfId="17" builtinId="16"/>
    <cellStyle name="Énfasis1" xfId="18" builtinId="29"/>
    <cellStyle name="Millares" xfId="16" builtinId="3"/>
    <cellStyle name="Millares [0]" xfId="1" builtinId="6"/>
    <cellStyle name="Millares [0] 2" xfId="5"/>
    <cellStyle name="Millares [0] 2 2" xfId="8"/>
    <cellStyle name="Millares [0] 3" xfId="14"/>
    <cellStyle name="Millares [0] 4" xfId="21"/>
    <cellStyle name="Millares 2" xfId="13"/>
    <cellStyle name="Millares 2 2" xfId="4"/>
    <cellStyle name="Moneda 2 2" xfId="7"/>
    <cellStyle name="Normal" xfId="0" builtinId="0"/>
    <cellStyle name="Normal 2" xfId="12"/>
    <cellStyle name="Normal 2 2" xfId="3"/>
    <cellStyle name="Normal 2 2 2" xfId="22"/>
    <cellStyle name="Normal 3" xfId="24"/>
    <cellStyle name="Normal 7" xfId="20"/>
    <cellStyle name="Normal 7 4" xfId="26"/>
    <cellStyle name="Percent 2" xfId="9"/>
    <cellStyle name="Porcentaje" xfId="2" builtinId="5"/>
    <cellStyle name="Porcentaje 2" xfId="15"/>
    <cellStyle name="Porcentaje 2 4" xfId="6"/>
    <cellStyle name="Porcentaje 3" xfId="23"/>
    <cellStyle name="Porcentual_Calculo Sist. Frances 2" xfId="25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00"/>
      <color rgb="FF339966"/>
      <color rgb="FF009900"/>
      <color rgb="FFCCFFCC"/>
      <color rgb="FF9C5BCD"/>
      <color rgb="FF6B4284"/>
      <color rgb="FFEB3569"/>
      <color rgb="FFFFC5C5"/>
      <color rgb="FFFFFF4F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42493499217472"/>
          <c:y val="0.14735473221654657"/>
          <c:w val="0.40833333333333299"/>
          <c:h val="0.680555555555555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00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99CC00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rgbClr val="339966"/>
              </a:solidFill>
            </c:spPr>
          </c:dPt>
          <c:dLbls>
            <c:dLbl>
              <c:idx val="2"/>
              <c:layout>
                <c:manualLayout>
                  <c:x val="2.3481635860893042E-2"/>
                  <c:y val="-6.85570623273083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11-4E33-BDE0-75325E1F45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'6-CUADRO RESUMEN '!$B$57:$B$62</c:f>
              <c:strCache>
                <c:ptCount val="6"/>
                <c:pt idx="0">
                  <c:v>Terreno</c:v>
                </c:pt>
                <c:pt idx="1">
                  <c:v>Infraestructura y Servicios</c:v>
                </c:pt>
                <c:pt idx="2">
                  <c:v>Construcción Viviendas</c:v>
                </c:pt>
                <c:pt idx="3">
                  <c:v>Costos Indirectos y  Administrativos</c:v>
                </c:pt>
                <c:pt idx="4">
                  <c:v>Costos Financieros</c:v>
                </c:pt>
                <c:pt idx="5">
                  <c:v>Margen Bruto Teorico</c:v>
                </c:pt>
              </c:strCache>
            </c:strRef>
          </c:cat>
          <c:val>
            <c:numRef>
              <c:f>'6-CUADRO RESUMEN '!$D$57:$D$62</c:f>
              <c:numCache>
                <c:formatCode>0.00%</c:formatCode>
                <c:ptCount val="6"/>
                <c:pt idx="0">
                  <c:v>3.7520901651022627E-2</c:v>
                </c:pt>
                <c:pt idx="1">
                  <c:v>7.6776502522212395E-2</c:v>
                </c:pt>
                <c:pt idx="2">
                  <c:v>0.5593393672050595</c:v>
                </c:pt>
                <c:pt idx="3">
                  <c:v>8.5455445171570971E-2</c:v>
                </c:pt>
                <c:pt idx="4">
                  <c:v>9.0907805967031491E-2</c:v>
                </c:pt>
                <c:pt idx="5">
                  <c:v>0.14999997748310295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B97-4858-967F-74C72DD5A3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42493499217472"/>
          <c:y val="0.14735473221654657"/>
          <c:w val="0.40833333333333299"/>
          <c:h val="0.680555555555555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00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99CC00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rgbClr val="339966"/>
              </a:solidFill>
            </c:spPr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2"/>
              <c:layout>
                <c:manualLayout>
                  <c:x val="2.9289287548929913E-2"/>
                  <c:y val="-3.02331432257271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'6-CUADRO RESUMEN '!$B$74:$B$80</c:f>
              <c:strCache>
                <c:ptCount val="7"/>
                <c:pt idx="0">
                  <c:v>Terreno</c:v>
                </c:pt>
                <c:pt idx="1">
                  <c:v>Infraestructura y Servicios</c:v>
                </c:pt>
                <c:pt idx="2">
                  <c:v>Construcción Viviendas</c:v>
                </c:pt>
                <c:pt idx="3">
                  <c:v>Costos Indirectos y  Administrativos</c:v>
                </c:pt>
                <c:pt idx="4">
                  <c:v>Costos Financieros</c:v>
                </c:pt>
                <c:pt idx="5">
                  <c:v>Margen Bruto Teorico</c:v>
                </c:pt>
                <c:pt idx="6">
                  <c:v>Gastos de trasferencia y garantia</c:v>
                </c:pt>
              </c:strCache>
            </c:strRef>
          </c:cat>
          <c:val>
            <c:numRef>
              <c:f>'6-CUADRO RESUMEN '!$D$74:$D$80</c:f>
              <c:numCache>
                <c:formatCode>0.00%</c:formatCode>
                <c:ptCount val="7"/>
                <c:pt idx="0">
                  <c:v>3.4653529386690932E-2</c:v>
                </c:pt>
                <c:pt idx="1">
                  <c:v>7.0909191125163806E-2</c:v>
                </c:pt>
                <c:pt idx="2">
                  <c:v>0.51659428067196667</c:v>
                </c:pt>
                <c:pt idx="3">
                  <c:v>7.8924883203735044E-2</c:v>
                </c:pt>
                <c:pt idx="4">
                  <c:v>8.3960570960113445E-2</c:v>
                </c:pt>
                <c:pt idx="5">
                  <c:v>0.13853687941883494</c:v>
                </c:pt>
                <c:pt idx="6" formatCode="0.0%">
                  <c:v>7.6420665233495166E-2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B97-4858-967F-74C72DD5A3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ayuda/plantilla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332083</xdr:colOff>
      <xdr:row>0</xdr:row>
      <xdr:rowOff>35470</xdr:rowOff>
    </xdr:from>
    <xdr:to>
      <xdr:col>5</xdr:col>
      <xdr:colOff>868845</xdr:colOff>
      <xdr:row>0</xdr:row>
      <xdr:rowOff>269330</xdr:rowOff>
    </xdr:to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13083" y="35470"/>
          <a:ext cx="5565962" cy="233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0" rIns="36000" bIns="0" rtlCol="0" anchor="b">
          <a:noAutofit/>
        </a:bodyPr>
        <a:lstStyle/>
        <a:p>
          <a:pPr algn="l"/>
          <a:endParaRPr lang="es-AR" sz="1000" b="0">
            <a:solidFill>
              <a:schemeClr val="bg1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314412</xdr:colOff>
      <xdr:row>55</xdr:row>
      <xdr:rowOff>114818</xdr:rowOff>
    </xdr:from>
    <xdr:to>
      <xdr:col>9</xdr:col>
      <xdr:colOff>123912</xdr:colOff>
      <xdr:row>66</xdr:row>
      <xdr:rowOff>169769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72</xdr:row>
      <xdr:rowOff>112059</xdr:rowOff>
    </xdr:from>
    <xdr:to>
      <xdr:col>9</xdr:col>
      <xdr:colOff>381000</xdr:colOff>
      <xdr:row>87</xdr:row>
      <xdr:rowOff>88568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3"/>
  <sheetViews>
    <sheetView tabSelected="1" zoomScale="85" zoomScaleNormal="85" zoomScaleSheetLayoutView="115" workbookViewId="0">
      <selection activeCell="J25" sqref="J25"/>
    </sheetView>
  </sheetViews>
  <sheetFormatPr baseColWidth="10" defaultRowHeight="15"/>
  <cols>
    <col min="1" max="1" width="5.7109375" customWidth="1"/>
    <col min="2" max="2" width="38" customWidth="1"/>
    <col min="3" max="3" width="20.5703125" customWidth="1"/>
    <col min="4" max="4" width="26.85546875" customWidth="1"/>
    <col min="5" max="5" width="18.7109375" customWidth="1"/>
    <col min="6" max="8" width="16.7109375" customWidth="1"/>
    <col min="9" max="9" width="17.85546875" customWidth="1"/>
    <col min="10" max="10" width="13" customWidth="1"/>
    <col min="11" max="11" width="13.7109375" customWidth="1"/>
    <col min="12" max="12" width="12.140625" customWidth="1"/>
    <col min="13" max="13" width="19.140625" customWidth="1"/>
    <col min="14" max="14" width="27.140625" bestFit="1" customWidth="1"/>
    <col min="15" max="15" width="27.140625" customWidth="1"/>
  </cols>
  <sheetData>
    <row r="1" spans="2:17" ht="15.75" thickBot="1"/>
    <row r="2" spans="2:17" ht="19.5" thickBot="1">
      <c r="B2" s="198" t="s">
        <v>254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2:17" ht="18.75">
      <c r="B3" s="54"/>
      <c r="P3" s="304" t="s">
        <v>155</v>
      </c>
      <c r="Q3" s="304"/>
    </row>
    <row r="4" spans="2:17">
      <c r="B4" s="33" t="s">
        <v>103</v>
      </c>
      <c r="C4" s="314" t="s">
        <v>163</v>
      </c>
      <c r="D4" s="314"/>
      <c r="E4" s="314"/>
      <c r="I4" s="141"/>
      <c r="J4" s="141"/>
      <c r="K4" s="141"/>
      <c r="P4" s="304" t="s">
        <v>223</v>
      </c>
      <c r="Q4" s="304"/>
    </row>
    <row r="5" spans="2:17">
      <c r="B5" s="1" t="s">
        <v>104</v>
      </c>
      <c r="C5" s="314" t="s">
        <v>164</v>
      </c>
      <c r="D5" s="314"/>
      <c r="E5" s="314"/>
      <c r="I5" s="141"/>
      <c r="J5" s="141"/>
      <c r="K5" s="141"/>
      <c r="P5" s="304"/>
      <c r="Q5" s="304"/>
    </row>
    <row r="6" spans="2:17">
      <c r="B6" s="33" t="s">
        <v>106</v>
      </c>
      <c r="C6" s="314" t="s">
        <v>165</v>
      </c>
      <c r="D6" s="314"/>
      <c r="E6" s="314"/>
      <c r="I6" s="141"/>
      <c r="J6" s="141"/>
      <c r="K6" s="141"/>
      <c r="P6" s="304"/>
      <c r="Q6" s="304"/>
    </row>
    <row r="7" spans="2:17">
      <c r="B7" s="33" t="s">
        <v>105</v>
      </c>
      <c r="C7" s="314" t="s">
        <v>166</v>
      </c>
      <c r="D7" s="314"/>
      <c r="E7" s="314"/>
      <c r="I7" s="141"/>
      <c r="J7" s="141"/>
      <c r="K7" s="141"/>
      <c r="P7" s="304"/>
      <c r="Q7" s="304"/>
    </row>
    <row r="8" spans="2:17">
      <c r="B8" s="33" t="s">
        <v>37</v>
      </c>
      <c r="C8" s="313">
        <v>7300</v>
      </c>
      <c r="D8" s="313"/>
      <c r="E8" s="313"/>
      <c r="F8" s="141"/>
      <c r="G8" s="141"/>
      <c r="H8" s="141"/>
      <c r="I8" s="141"/>
      <c r="J8" s="141"/>
      <c r="K8" s="141"/>
      <c r="P8" s="304"/>
      <c r="Q8" s="304"/>
    </row>
    <row r="9" spans="2:17">
      <c r="B9" s="141" t="s">
        <v>153</v>
      </c>
      <c r="C9" s="312" t="s">
        <v>223</v>
      </c>
      <c r="D9" s="312"/>
      <c r="E9" s="312"/>
    </row>
    <row r="10" spans="2:17">
      <c r="B10" s="141" t="s">
        <v>107</v>
      </c>
      <c r="C10" s="312">
        <v>2471</v>
      </c>
      <c r="D10" s="312"/>
      <c r="E10" s="312"/>
    </row>
    <row r="11" spans="2:17">
      <c r="B11" s="141" t="s">
        <v>232</v>
      </c>
      <c r="C11" s="51">
        <f>+H63</f>
        <v>2100</v>
      </c>
    </row>
    <row r="12" spans="2:17">
      <c r="B12" s="141" t="s">
        <v>109</v>
      </c>
      <c r="C12" s="52">
        <f>E63</f>
        <v>50</v>
      </c>
    </row>
    <row r="14" spans="2:17" ht="15.75" thickBot="1"/>
    <row r="15" spans="2:17" ht="19.5" thickBot="1">
      <c r="B15" s="198" t="s">
        <v>196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</row>
    <row r="17" spans="2:14" ht="49.5">
      <c r="B17" s="261" t="s">
        <v>173</v>
      </c>
      <c r="C17" s="261" t="s">
        <v>229</v>
      </c>
      <c r="D17" s="261" t="s">
        <v>244</v>
      </c>
      <c r="E17" s="261" t="s">
        <v>245</v>
      </c>
    </row>
    <row r="18" spans="2:14">
      <c r="B18" s="267" t="s">
        <v>179</v>
      </c>
      <c r="C18" s="267">
        <v>35</v>
      </c>
      <c r="D18" s="159">
        <v>145098765.43209875</v>
      </c>
      <c r="E18" s="102">
        <f t="shared" ref="E18:E21" si="0">IF(C18=0,0,D18/C18)</f>
        <v>4145679.0123456786</v>
      </c>
    </row>
    <row r="19" spans="2:14">
      <c r="B19" s="267" t="s">
        <v>180</v>
      </c>
      <c r="C19" s="267">
        <v>45</v>
      </c>
      <c r="D19" s="159">
        <v>186555555.55555555</v>
      </c>
      <c r="E19" s="102">
        <f t="shared" si="0"/>
        <v>4145679.0123456791</v>
      </c>
      <c r="G19" s="291"/>
    </row>
    <row r="20" spans="2:14">
      <c r="B20" s="267" t="s">
        <v>181</v>
      </c>
      <c r="C20" s="267">
        <v>50</v>
      </c>
      <c r="D20" s="159">
        <v>207283950.61728394</v>
      </c>
      <c r="E20" s="102">
        <f t="shared" si="0"/>
        <v>4145679.0123456786</v>
      </c>
    </row>
    <row r="21" spans="2:14">
      <c r="B21" s="267"/>
      <c r="C21" s="267"/>
      <c r="D21" s="159"/>
      <c r="E21" s="102">
        <f t="shared" si="0"/>
        <v>0</v>
      </c>
    </row>
    <row r="22" spans="2:14">
      <c r="B22" s="267"/>
      <c r="C22" s="267"/>
      <c r="D22" s="159"/>
      <c r="E22" s="102">
        <f>IF(C22=0,0,D22/C22)</f>
        <v>0</v>
      </c>
    </row>
    <row r="23" spans="2:14">
      <c r="B23" s="267"/>
      <c r="C23" s="267"/>
      <c r="D23" s="159"/>
      <c r="E23" s="102">
        <f t="shared" ref="E23:E25" si="1">IF(C23=0,0,D23/C23)</f>
        <v>0</v>
      </c>
    </row>
    <row r="24" spans="2:14">
      <c r="B24" s="267"/>
      <c r="C24" s="267"/>
      <c r="D24" s="159"/>
      <c r="E24" s="102">
        <f t="shared" si="1"/>
        <v>0</v>
      </c>
    </row>
    <row r="25" spans="2:14">
      <c r="B25" s="267"/>
      <c r="C25" s="267"/>
      <c r="D25" s="159"/>
      <c r="E25" s="102">
        <f t="shared" si="1"/>
        <v>0</v>
      </c>
    </row>
    <row r="27" spans="2:14" ht="16.5">
      <c r="B27" s="262" t="s">
        <v>247</v>
      </c>
    </row>
    <row r="28" spans="2:14" ht="16.5">
      <c r="B28" s="262" t="s">
        <v>248</v>
      </c>
    </row>
    <row r="30" spans="2:14" ht="15.75" thickBot="1"/>
    <row r="31" spans="2:14" ht="19.5" thickBot="1">
      <c r="B31" s="198" t="s">
        <v>171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</row>
    <row r="32" spans="2:14">
      <c r="E32" s="26"/>
      <c r="F32" s="26"/>
      <c r="G32" s="26"/>
      <c r="H32" s="26"/>
      <c r="I32" s="26"/>
      <c r="J32" s="26"/>
      <c r="K32" s="26"/>
    </row>
    <row r="33" spans="2:18">
      <c r="B33" s="307" t="s">
        <v>38</v>
      </c>
      <c r="C33" s="308"/>
      <c r="D33" s="311"/>
      <c r="E33" s="264">
        <f>40*7300*2000</f>
        <v>584000000</v>
      </c>
      <c r="F33" s="26"/>
      <c r="G33" s="26"/>
      <c r="H33" s="26"/>
    </row>
    <row r="34" spans="2:18">
      <c r="B34" s="307" t="s">
        <v>41</v>
      </c>
      <c r="C34" s="308"/>
      <c r="D34" s="308"/>
      <c r="E34" s="265">
        <f>+$E$33/$C$10</f>
        <v>236341.56212059894</v>
      </c>
      <c r="F34" s="26"/>
      <c r="G34" s="26"/>
      <c r="H34" s="26"/>
    </row>
    <row r="35" spans="2:18">
      <c r="B35" s="307" t="s">
        <v>228</v>
      </c>
      <c r="C35" s="308"/>
      <c r="D35" s="308"/>
      <c r="E35" s="265">
        <f>+$E$33/$H$63</f>
        <v>278095.23809523811</v>
      </c>
      <c r="F35" s="26"/>
      <c r="G35" s="26"/>
      <c r="H35" s="26"/>
    </row>
    <row r="36" spans="2:18">
      <c r="B36" s="307" t="s">
        <v>39</v>
      </c>
      <c r="C36" s="308"/>
      <c r="D36" s="308"/>
      <c r="E36" s="265">
        <f>+$E$33/$C$8</f>
        <v>80000</v>
      </c>
      <c r="F36" s="26"/>
    </row>
    <row r="37" spans="2:18">
      <c r="B37" s="307" t="s">
        <v>40</v>
      </c>
      <c r="C37" s="308"/>
      <c r="D37" s="308"/>
      <c r="E37" s="293">
        <f>+$E$36/$C$10</f>
        <v>32.375556454876566</v>
      </c>
      <c r="F37" s="26"/>
    </row>
    <row r="38" spans="2:18">
      <c r="B38" s="307" t="s">
        <v>227</v>
      </c>
      <c r="C38" s="308"/>
      <c r="D38" s="308"/>
      <c r="E38" s="293">
        <f>+$E$36/$H$63</f>
        <v>38.095238095238095</v>
      </c>
      <c r="F38" s="26"/>
    </row>
    <row r="39" spans="2:18">
      <c r="F39" s="26"/>
    </row>
    <row r="40" spans="2:18">
      <c r="B40" s="26"/>
      <c r="C40" s="26"/>
      <c r="D40" s="26"/>
      <c r="E40" s="26"/>
      <c r="F40" s="26"/>
      <c r="G40" s="26"/>
      <c r="H40" s="26"/>
    </row>
    <row r="41" spans="2:18" ht="15.75" thickBot="1"/>
    <row r="42" spans="2:18" ht="19.5" thickBot="1">
      <c r="B42" s="198" t="s">
        <v>197</v>
      </c>
      <c r="C42" s="198"/>
      <c r="D42" s="198"/>
      <c r="E42" s="198"/>
      <c r="F42" s="198"/>
      <c r="G42" s="198"/>
      <c r="H42" s="198"/>
      <c r="I42" s="198"/>
      <c r="J42" s="249"/>
      <c r="K42" s="249"/>
      <c r="L42" s="249"/>
      <c r="M42" s="249"/>
      <c r="N42" s="249"/>
    </row>
    <row r="43" spans="2:18">
      <c r="B43" s="23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4"/>
    </row>
    <row r="44" spans="2:18" ht="43.5" customHeight="1">
      <c r="B44" s="207" t="s">
        <v>198</v>
      </c>
      <c r="C44" s="207" t="s">
        <v>173</v>
      </c>
      <c r="D44" s="207" t="s">
        <v>100</v>
      </c>
      <c r="E44" s="207" t="s">
        <v>19</v>
      </c>
      <c r="F44" s="207" t="s">
        <v>225</v>
      </c>
      <c r="G44" s="207" t="s">
        <v>230</v>
      </c>
      <c r="H44" s="207" t="s">
        <v>231</v>
      </c>
      <c r="I44" s="258" t="s">
        <v>170</v>
      </c>
      <c r="J44" s="207" t="s">
        <v>101</v>
      </c>
      <c r="K44" s="305" t="s">
        <v>252</v>
      </c>
      <c r="L44" s="305" t="s">
        <v>249</v>
      </c>
      <c r="M44" s="305" t="s">
        <v>250</v>
      </c>
      <c r="N44" s="305" t="s">
        <v>251</v>
      </c>
    </row>
    <row r="45" spans="2:18">
      <c r="B45" s="106" t="s">
        <v>241</v>
      </c>
      <c r="C45" s="107" t="s">
        <v>179</v>
      </c>
      <c r="D45" s="106" t="s">
        <v>224</v>
      </c>
      <c r="E45" s="107">
        <v>20</v>
      </c>
      <c r="F45" s="306">
        <f>M45/$N$63</f>
        <v>1.743119266055046E-2</v>
      </c>
      <c r="G45" s="125">
        <f t="shared" ref="G45:G62" si="2">IF(C45=0,0,VLOOKUP(C45,$B$18:$F$25,2))</f>
        <v>35</v>
      </c>
      <c r="H45" s="125">
        <f t="shared" ref="H45:H62" si="3">+G45*E45</f>
        <v>700</v>
      </c>
      <c r="I45" s="107" t="s">
        <v>112</v>
      </c>
      <c r="J45" s="107">
        <v>1</v>
      </c>
      <c r="K45" s="107" t="s">
        <v>154</v>
      </c>
      <c r="L45" s="107">
        <f>2.5*5</f>
        <v>12.5</v>
      </c>
      <c r="M45" s="125">
        <f t="shared" ref="M45:M61" si="4">+G45+L45</f>
        <v>47.5</v>
      </c>
      <c r="N45" s="125">
        <f>+M45*E45</f>
        <v>950</v>
      </c>
      <c r="R45" s="126" t="s">
        <v>154</v>
      </c>
    </row>
    <row r="46" spans="2:18">
      <c r="B46" s="106" t="s">
        <v>242</v>
      </c>
      <c r="C46" s="107" t="s">
        <v>180</v>
      </c>
      <c r="D46" s="106" t="s">
        <v>224</v>
      </c>
      <c r="E46" s="107">
        <v>20</v>
      </c>
      <c r="F46" s="306">
        <f>M46/$N$63</f>
        <v>2.1100917431192662E-2</v>
      </c>
      <c r="G46" s="125">
        <f t="shared" si="2"/>
        <v>45</v>
      </c>
      <c r="H46" s="125">
        <f t="shared" si="3"/>
        <v>900</v>
      </c>
      <c r="I46" s="107" t="s">
        <v>67</v>
      </c>
      <c r="J46" s="107">
        <v>1</v>
      </c>
      <c r="K46" s="107" t="s">
        <v>154</v>
      </c>
      <c r="L46" s="107">
        <f t="shared" ref="L46:L47" si="5">2.5*5</f>
        <v>12.5</v>
      </c>
      <c r="M46" s="125">
        <f t="shared" si="4"/>
        <v>57.5</v>
      </c>
      <c r="N46" s="125">
        <f t="shared" ref="N46:N62" si="6">+M46*E46</f>
        <v>1150</v>
      </c>
      <c r="R46" s="127" t="s">
        <v>253</v>
      </c>
    </row>
    <row r="47" spans="2:18">
      <c r="B47" s="106" t="s">
        <v>243</v>
      </c>
      <c r="C47" s="107" t="s">
        <v>181</v>
      </c>
      <c r="D47" s="106" t="s">
        <v>224</v>
      </c>
      <c r="E47" s="107">
        <v>10</v>
      </c>
      <c r="F47" s="306">
        <f>M47/$N$63</f>
        <v>2.2935779816513763E-2</v>
      </c>
      <c r="G47" s="125">
        <f t="shared" si="2"/>
        <v>50</v>
      </c>
      <c r="H47" s="125">
        <f t="shared" si="3"/>
        <v>500</v>
      </c>
      <c r="I47" s="107" t="s">
        <v>67</v>
      </c>
      <c r="J47" s="107">
        <v>2</v>
      </c>
      <c r="K47" s="107" t="s">
        <v>154</v>
      </c>
      <c r="L47" s="107">
        <f t="shared" si="5"/>
        <v>12.5</v>
      </c>
      <c r="M47" s="125">
        <f t="shared" si="4"/>
        <v>62.5</v>
      </c>
      <c r="N47" s="125">
        <f t="shared" si="6"/>
        <v>625</v>
      </c>
      <c r="R47" s="127"/>
    </row>
    <row r="48" spans="2:18">
      <c r="B48" s="106"/>
      <c r="C48" s="107"/>
      <c r="D48" s="106"/>
      <c r="E48" s="107"/>
      <c r="F48" s="306">
        <f t="shared" ref="F48:F62" si="7">M48/$N$63</f>
        <v>0</v>
      </c>
      <c r="G48" s="125">
        <f t="shared" si="2"/>
        <v>0</v>
      </c>
      <c r="H48" s="125">
        <f t="shared" si="3"/>
        <v>0</v>
      </c>
      <c r="I48" s="107"/>
      <c r="J48" s="107"/>
      <c r="K48" s="107"/>
      <c r="L48" s="107"/>
      <c r="M48" s="125">
        <f t="shared" si="4"/>
        <v>0</v>
      </c>
      <c r="N48" s="125">
        <f t="shared" si="6"/>
        <v>0</v>
      </c>
      <c r="R48" s="101"/>
    </row>
    <row r="49" spans="2:14">
      <c r="B49" s="106"/>
      <c r="C49" s="107"/>
      <c r="D49" s="106"/>
      <c r="E49" s="107"/>
      <c r="F49" s="306">
        <f t="shared" si="7"/>
        <v>0</v>
      </c>
      <c r="G49" s="125">
        <f t="shared" si="2"/>
        <v>0</v>
      </c>
      <c r="H49" s="125">
        <f t="shared" si="3"/>
        <v>0</v>
      </c>
      <c r="I49" s="107"/>
      <c r="J49" s="107"/>
      <c r="K49" s="107"/>
      <c r="L49" s="107"/>
      <c r="M49" s="125">
        <f t="shared" si="4"/>
        <v>0</v>
      </c>
      <c r="N49" s="125">
        <f t="shared" si="6"/>
        <v>0</v>
      </c>
    </row>
    <row r="50" spans="2:14">
      <c r="B50" s="106"/>
      <c r="C50" s="107"/>
      <c r="D50" s="106"/>
      <c r="E50" s="107"/>
      <c r="F50" s="306">
        <f t="shared" si="7"/>
        <v>0</v>
      </c>
      <c r="G50" s="125">
        <f t="shared" si="2"/>
        <v>0</v>
      </c>
      <c r="H50" s="125">
        <f t="shared" si="3"/>
        <v>0</v>
      </c>
      <c r="I50" s="107"/>
      <c r="J50" s="107"/>
      <c r="K50" s="107"/>
      <c r="L50" s="107"/>
      <c r="M50" s="125">
        <f t="shared" si="4"/>
        <v>0</v>
      </c>
      <c r="N50" s="125">
        <f t="shared" si="6"/>
        <v>0</v>
      </c>
    </row>
    <row r="51" spans="2:14">
      <c r="B51" s="106"/>
      <c r="C51" s="107"/>
      <c r="D51" s="106"/>
      <c r="E51" s="107"/>
      <c r="F51" s="306">
        <f t="shared" si="7"/>
        <v>0</v>
      </c>
      <c r="G51" s="125">
        <f t="shared" si="2"/>
        <v>0</v>
      </c>
      <c r="H51" s="125">
        <f t="shared" si="3"/>
        <v>0</v>
      </c>
      <c r="I51" s="107"/>
      <c r="J51" s="107"/>
      <c r="K51" s="107"/>
      <c r="L51" s="107"/>
      <c r="M51" s="125">
        <f t="shared" si="4"/>
        <v>0</v>
      </c>
      <c r="N51" s="125">
        <f t="shared" si="6"/>
        <v>0</v>
      </c>
    </row>
    <row r="52" spans="2:14">
      <c r="B52" s="106"/>
      <c r="C52" s="107"/>
      <c r="D52" s="106"/>
      <c r="E52" s="107"/>
      <c r="F52" s="306">
        <f t="shared" si="7"/>
        <v>0</v>
      </c>
      <c r="G52" s="125">
        <f t="shared" si="2"/>
        <v>0</v>
      </c>
      <c r="H52" s="125">
        <f t="shared" si="3"/>
        <v>0</v>
      </c>
      <c r="I52" s="107"/>
      <c r="J52" s="107"/>
      <c r="K52" s="107"/>
      <c r="L52" s="107"/>
      <c r="M52" s="125">
        <f t="shared" si="4"/>
        <v>0</v>
      </c>
      <c r="N52" s="125">
        <f t="shared" si="6"/>
        <v>0</v>
      </c>
    </row>
    <row r="53" spans="2:14">
      <c r="B53" s="106"/>
      <c r="C53" s="107"/>
      <c r="D53" s="106"/>
      <c r="E53" s="107"/>
      <c r="F53" s="306">
        <f t="shared" si="7"/>
        <v>0</v>
      </c>
      <c r="G53" s="125">
        <f t="shared" si="2"/>
        <v>0</v>
      </c>
      <c r="H53" s="125">
        <f t="shared" si="3"/>
        <v>0</v>
      </c>
      <c r="I53" s="107"/>
      <c r="J53" s="107"/>
      <c r="K53" s="107"/>
      <c r="L53" s="107"/>
      <c r="M53" s="125">
        <f t="shared" si="4"/>
        <v>0</v>
      </c>
      <c r="N53" s="125">
        <f t="shared" si="6"/>
        <v>0</v>
      </c>
    </row>
    <row r="54" spans="2:14">
      <c r="B54" s="106"/>
      <c r="C54" s="107"/>
      <c r="D54" s="106"/>
      <c r="E54" s="107"/>
      <c r="F54" s="306">
        <f t="shared" si="7"/>
        <v>0</v>
      </c>
      <c r="G54" s="125">
        <f t="shared" si="2"/>
        <v>0</v>
      </c>
      <c r="H54" s="125">
        <f t="shared" si="3"/>
        <v>0</v>
      </c>
      <c r="I54" s="107"/>
      <c r="J54" s="107"/>
      <c r="K54" s="107"/>
      <c r="L54" s="107"/>
      <c r="M54" s="125">
        <f t="shared" si="4"/>
        <v>0</v>
      </c>
      <c r="N54" s="125">
        <f t="shared" si="6"/>
        <v>0</v>
      </c>
    </row>
    <row r="55" spans="2:14">
      <c r="B55" s="106"/>
      <c r="C55" s="107"/>
      <c r="D55" s="106"/>
      <c r="E55" s="107"/>
      <c r="F55" s="306">
        <f t="shared" si="7"/>
        <v>0</v>
      </c>
      <c r="G55" s="125">
        <f t="shared" si="2"/>
        <v>0</v>
      </c>
      <c r="H55" s="125">
        <f t="shared" si="3"/>
        <v>0</v>
      </c>
      <c r="I55" s="107"/>
      <c r="J55" s="107"/>
      <c r="K55" s="107"/>
      <c r="L55" s="107"/>
      <c r="M55" s="125">
        <f t="shared" si="4"/>
        <v>0</v>
      </c>
      <c r="N55" s="125">
        <f t="shared" si="6"/>
        <v>0</v>
      </c>
    </row>
    <row r="56" spans="2:14">
      <c r="B56" s="106"/>
      <c r="C56" s="107"/>
      <c r="D56" s="106"/>
      <c r="E56" s="107"/>
      <c r="F56" s="306">
        <f t="shared" si="7"/>
        <v>0</v>
      </c>
      <c r="G56" s="125">
        <f t="shared" si="2"/>
        <v>0</v>
      </c>
      <c r="H56" s="125">
        <f t="shared" si="3"/>
        <v>0</v>
      </c>
      <c r="I56" s="107"/>
      <c r="J56" s="107"/>
      <c r="K56" s="107"/>
      <c r="L56" s="107"/>
      <c r="M56" s="125">
        <f t="shared" si="4"/>
        <v>0</v>
      </c>
      <c r="N56" s="125">
        <f t="shared" si="6"/>
        <v>0</v>
      </c>
    </row>
    <row r="57" spans="2:14">
      <c r="B57" s="106"/>
      <c r="C57" s="107"/>
      <c r="D57" s="106"/>
      <c r="E57" s="107"/>
      <c r="F57" s="306">
        <f t="shared" si="7"/>
        <v>0</v>
      </c>
      <c r="G57" s="125">
        <f t="shared" si="2"/>
        <v>0</v>
      </c>
      <c r="H57" s="125">
        <f t="shared" si="3"/>
        <v>0</v>
      </c>
      <c r="I57" s="107"/>
      <c r="J57" s="107"/>
      <c r="K57" s="107"/>
      <c r="L57" s="107"/>
      <c r="M57" s="125">
        <f t="shared" si="4"/>
        <v>0</v>
      </c>
      <c r="N57" s="125">
        <f t="shared" si="6"/>
        <v>0</v>
      </c>
    </row>
    <row r="58" spans="2:14">
      <c r="B58" s="106"/>
      <c r="C58" s="107"/>
      <c r="D58" s="106"/>
      <c r="E58" s="107"/>
      <c r="F58" s="306">
        <f t="shared" si="7"/>
        <v>0</v>
      </c>
      <c r="G58" s="125">
        <f t="shared" si="2"/>
        <v>0</v>
      </c>
      <c r="H58" s="125">
        <f t="shared" si="3"/>
        <v>0</v>
      </c>
      <c r="I58" s="107"/>
      <c r="J58" s="107"/>
      <c r="K58" s="107"/>
      <c r="L58" s="107"/>
      <c r="M58" s="125">
        <f t="shared" si="4"/>
        <v>0</v>
      </c>
      <c r="N58" s="125">
        <f t="shared" si="6"/>
        <v>0</v>
      </c>
    </row>
    <row r="59" spans="2:14">
      <c r="B59" s="106"/>
      <c r="C59" s="107"/>
      <c r="D59" s="106"/>
      <c r="E59" s="107"/>
      <c r="F59" s="306">
        <f t="shared" si="7"/>
        <v>0</v>
      </c>
      <c r="G59" s="125">
        <f t="shared" si="2"/>
        <v>0</v>
      </c>
      <c r="H59" s="125">
        <f t="shared" si="3"/>
        <v>0</v>
      </c>
      <c r="I59" s="107"/>
      <c r="J59" s="107"/>
      <c r="K59" s="107"/>
      <c r="L59" s="107"/>
      <c r="M59" s="125">
        <f t="shared" si="4"/>
        <v>0</v>
      </c>
      <c r="N59" s="125">
        <f t="shared" si="6"/>
        <v>0</v>
      </c>
    </row>
    <row r="60" spans="2:14">
      <c r="B60" s="106"/>
      <c r="C60" s="107"/>
      <c r="D60" s="106"/>
      <c r="E60" s="107"/>
      <c r="F60" s="306">
        <f t="shared" si="7"/>
        <v>0</v>
      </c>
      <c r="G60" s="125">
        <f t="shared" si="2"/>
        <v>0</v>
      </c>
      <c r="H60" s="125">
        <f t="shared" si="3"/>
        <v>0</v>
      </c>
      <c r="I60" s="107"/>
      <c r="J60" s="107"/>
      <c r="K60" s="107"/>
      <c r="L60" s="107"/>
      <c r="M60" s="125">
        <f t="shared" si="4"/>
        <v>0</v>
      </c>
      <c r="N60" s="125">
        <f t="shared" si="6"/>
        <v>0</v>
      </c>
    </row>
    <row r="61" spans="2:14">
      <c r="B61" s="106"/>
      <c r="C61" s="107"/>
      <c r="D61" s="106"/>
      <c r="E61" s="107"/>
      <c r="F61" s="306">
        <f t="shared" si="7"/>
        <v>0</v>
      </c>
      <c r="G61" s="125">
        <f t="shared" si="2"/>
        <v>0</v>
      </c>
      <c r="H61" s="125">
        <f t="shared" si="3"/>
        <v>0</v>
      </c>
      <c r="I61" s="107"/>
      <c r="J61" s="107"/>
      <c r="K61" s="107"/>
      <c r="L61" s="107"/>
      <c r="M61" s="125">
        <f t="shared" si="4"/>
        <v>0</v>
      </c>
      <c r="N61" s="125">
        <f t="shared" si="6"/>
        <v>0</v>
      </c>
    </row>
    <row r="62" spans="2:14">
      <c r="B62" s="106"/>
      <c r="C62" s="107"/>
      <c r="D62" s="106"/>
      <c r="E62" s="107"/>
      <c r="F62" s="306">
        <f t="shared" si="7"/>
        <v>0</v>
      </c>
      <c r="G62" s="125">
        <f t="shared" si="2"/>
        <v>0</v>
      </c>
      <c r="H62" s="125">
        <f t="shared" si="3"/>
        <v>0</v>
      </c>
      <c r="I62" s="107"/>
      <c r="J62" s="107"/>
      <c r="K62" s="107"/>
      <c r="L62" s="107"/>
      <c r="M62" s="125">
        <f t="shared" ref="M62" si="8">+G62+L62</f>
        <v>0</v>
      </c>
      <c r="N62" s="125">
        <f t="shared" si="6"/>
        <v>0</v>
      </c>
    </row>
    <row r="63" spans="2:14">
      <c r="B63" s="309" t="s">
        <v>8</v>
      </c>
      <c r="C63" s="309"/>
      <c r="D63" s="310"/>
      <c r="E63" s="207">
        <f>SUM(E45:E62)</f>
        <v>50</v>
      </c>
      <c r="F63" s="295">
        <f>SUMPRODUCT($F$45:$F$62,$E$45:$E$62)</f>
        <v>1</v>
      </c>
      <c r="G63" s="207" t="s">
        <v>8</v>
      </c>
      <c r="H63" s="259">
        <f>SUM(H45:H62)</f>
        <v>2100</v>
      </c>
      <c r="I63" s="260"/>
      <c r="J63" s="260"/>
      <c r="K63" s="260"/>
      <c r="L63" s="260"/>
      <c r="M63" s="305" t="s">
        <v>8</v>
      </c>
      <c r="N63" s="259">
        <f>SUM(N45:N62)</f>
        <v>2725</v>
      </c>
    </row>
    <row r="71" spans="14:15" ht="19.5" customHeight="1"/>
    <row r="76" spans="14:15">
      <c r="N76" s="26"/>
      <c r="O76" s="26"/>
    </row>
    <row r="83" ht="39" customHeight="1"/>
  </sheetData>
  <sheetProtection algorithmName="SHA-512" hashValue="H7MedrX4uiZwiL5Bxe7A36kso43JmUwiPAdpTOMX7++WYqY6445pOeUFmTrx59R1mW0/NDrRirDuE4gIEXrxbg==" saltValue="pOHoewilvLJQP7fcKfSlXw==" spinCount="100000" sheet="1" objects="1" scenarios="1"/>
  <mergeCells count="14">
    <mergeCell ref="C9:E9"/>
    <mergeCell ref="C8:E8"/>
    <mergeCell ref="C10:E10"/>
    <mergeCell ref="C4:E4"/>
    <mergeCell ref="C5:E5"/>
    <mergeCell ref="C6:E6"/>
    <mergeCell ref="C7:E7"/>
    <mergeCell ref="B36:D36"/>
    <mergeCell ref="B37:D37"/>
    <mergeCell ref="B38:D38"/>
    <mergeCell ref="B63:D63"/>
    <mergeCell ref="B33:D33"/>
    <mergeCell ref="B35:D35"/>
    <mergeCell ref="B34:D34"/>
  </mergeCells>
  <dataValidations count="3">
    <dataValidation type="list" allowBlank="1" showInputMessage="1" showErrorMessage="1" sqref="C9">
      <formula1>$P$4:$P$7</formula1>
    </dataValidation>
    <dataValidation type="list" allowBlank="1" showInputMessage="1" showErrorMessage="1" sqref="C45:C62">
      <formula1>$B$18:$B$25</formula1>
    </dataValidation>
    <dataValidation type="list" allowBlank="1" showInputMessage="1" showErrorMessage="1" sqref="K45:K62">
      <formula1>$R$45:$R$48</formula1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9"/>
  <sheetViews>
    <sheetView zoomScale="85" zoomScaleNormal="85" zoomScaleSheetLayoutView="70" workbookViewId="0">
      <selection activeCell="F18" sqref="F18"/>
    </sheetView>
  </sheetViews>
  <sheetFormatPr baseColWidth="10" defaultRowHeight="15"/>
  <cols>
    <col min="1" max="2" width="5.7109375" customWidth="1"/>
    <col min="3" max="3" width="47.28515625" bestFit="1" customWidth="1"/>
    <col min="4" max="4" width="15.7109375" customWidth="1"/>
    <col min="6" max="6" width="19.7109375" customWidth="1"/>
    <col min="7" max="7" width="18.28515625" customWidth="1"/>
    <col min="9" max="9" width="17" customWidth="1"/>
  </cols>
  <sheetData>
    <row r="2" spans="2:7" ht="15.75" thickBot="1"/>
    <row r="3" spans="2:7" ht="20.100000000000001" customHeight="1" thickBot="1">
      <c r="B3" s="198" t="s">
        <v>182</v>
      </c>
      <c r="C3" s="249"/>
      <c r="D3" s="199"/>
      <c r="E3" s="199"/>
      <c r="F3" s="199"/>
      <c r="G3" s="199"/>
    </row>
    <row r="5" spans="2:7" ht="46.5" customHeight="1">
      <c r="B5" s="250" t="s">
        <v>65</v>
      </c>
      <c r="C5" s="250" t="s">
        <v>168</v>
      </c>
      <c r="D5" s="250" t="s">
        <v>21</v>
      </c>
      <c r="E5" s="250" t="s">
        <v>19</v>
      </c>
      <c r="F5" s="251" t="s">
        <v>187</v>
      </c>
      <c r="G5" s="251" t="s">
        <v>188</v>
      </c>
    </row>
    <row r="6" spans="2:7">
      <c r="B6" s="253">
        <v>1</v>
      </c>
      <c r="C6" s="253" t="s">
        <v>58</v>
      </c>
      <c r="D6" s="128" t="s">
        <v>20</v>
      </c>
      <c r="E6" s="108">
        <v>1</v>
      </c>
      <c r="F6" s="108">
        <v>10000000</v>
      </c>
      <c r="G6" s="255">
        <f>+F6*E6</f>
        <v>10000000</v>
      </c>
    </row>
    <row r="7" spans="2:7">
      <c r="B7" s="237">
        <v>2</v>
      </c>
      <c r="C7" s="237" t="s">
        <v>59</v>
      </c>
      <c r="D7" s="114" t="s">
        <v>20</v>
      </c>
      <c r="E7" s="109">
        <v>1</v>
      </c>
      <c r="F7" s="109">
        <v>60000000</v>
      </c>
      <c r="G7" s="256">
        <f>+F7*E7</f>
        <v>60000000</v>
      </c>
    </row>
    <row r="8" spans="2:7">
      <c r="B8" s="237">
        <v>3</v>
      </c>
      <c r="C8" s="237" t="s">
        <v>51</v>
      </c>
      <c r="D8" s="114" t="s">
        <v>20</v>
      </c>
      <c r="E8" s="109">
        <v>1</v>
      </c>
      <c r="F8" s="109">
        <v>75000000</v>
      </c>
      <c r="G8" s="256">
        <f>+F8*E8</f>
        <v>75000000</v>
      </c>
    </row>
    <row r="9" spans="2:7">
      <c r="B9" s="237">
        <v>4</v>
      </c>
      <c r="C9" s="237" t="s">
        <v>9</v>
      </c>
      <c r="D9" s="114" t="s">
        <v>20</v>
      </c>
      <c r="E9" s="109"/>
      <c r="F9" s="109"/>
      <c r="G9" s="256">
        <f t="shared" ref="G9:G28" si="0">+F9*E9</f>
        <v>0</v>
      </c>
    </row>
    <row r="10" spans="2:7">
      <c r="B10" s="237">
        <v>5</v>
      </c>
      <c r="C10" s="237" t="s">
        <v>60</v>
      </c>
      <c r="D10" s="114" t="s">
        <v>20</v>
      </c>
      <c r="E10" s="109"/>
      <c r="F10" s="109"/>
      <c r="G10" s="256">
        <f t="shared" ref="G10" si="1">+F10*E10</f>
        <v>0</v>
      </c>
    </row>
    <row r="11" spans="2:7">
      <c r="B11" s="237">
        <v>6</v>
      </c>
      <c r="C11" s="237" t="s">
        <v>35</v>
      </c>
      <c r="D11" s="114" t="s">
        <v>20</v>
      </c>
      <c r="E11" s="109"/>
      <c r="F11" s="109"/>
      <c r="G11" s="256">
        <f t="shared" si="0"/>
        <v>0</v>
      </c>
    </row>
    <row r="12" spans="2:7">
      <c r="B12" s="237">
        <v>7</v>
      </c>
      <c r="C12" s="237" t="s">
        <v>10</v>
      </c>
      <c r="D12" s="114" t="s">
        <v>20</v>
      </c>
      <c r="E12" s="109">
        <v>1</v>
      </c>
      <c r="F12" s="109">
        <v>60000000</v>
      </c>
      <c r="G12" s="256">
        <f t="shared" si="0"/>
        <v>60000000</v>
      </c>
    </row>
    <row r="13" spans="2:7">
      <c r="B13" s="237">
        <v>8</v>
      </c>
      <c r="C13" s="237" t="s">
        <v>11</v>
      </c>
      <c r="D13" s="114" t="s">
        <v>20</v>
      </c>
      <c r="E13" s="109"/>
      <c r="F13" s="109"/>
      <c r="G13" s="256">
        <f t="shared" si="0"/>
        <v>0</v>
      </c>
    </row>
    <row r="14" spans="2:7">
      <c r="B14" s="237">
        <v>9</v>
      </c>
      <c r="C14" s="237" t="s">
        <v>12</v>
      </c>
      <c r="D14" s="114" t="s">
        <v>20</v>
      </c>
      <c r="E14" s="109">
        <v>1</v>
      </c>
      <c r="F14" s="109">
        <v>60000000</v>
      </c>
      <c r="G14" s="256">
        <f t="shared" si="0"/>
        <v>60000000</v>
      </c>
    </row>
    <row r="15" spans="2:7">
      <c r="B15" s="237">
        <v>10</v>
      </c>
      <c r="C15" s="237" t="s">
        <v>32</v>
      </c>
      <c r="D15" s="114" t="s">
        <v>20</v>
      </c>
      <c r="E15" s="109">
        <v>1</v>
      </c>
      <c r="F15" s="109">
        <v>40000000</v>
      </c>
      <c r="G15" s="256">
        <f t="shared" si="0"/>
        <v>40000000</v>
      </c>
    </row>
    <row r="16" spans="2:7">
      <c r="B16" s="237">
        <v>11</v>
      </c>
      <c r="C16" s="237" t="s">
        <v>53</v>
      </c>
      <c r="D16" s="114" t="s">
        <v>20</v>
      </c>
      <c r="E16" s="109"/>
      <c r="F16" s="109"/>
      <c r="G16" s="256">
        <f t="shared" si="0"/>
        <v>0</v>
      </c>
    </row>
    <row r="17" spans="2:7">
      <c r="B17" s="237">
        <v>12</v>
      </c>
      <c r="C17" s="237" t="s">
        <v>52</v>
      </c>
      <c r="D17" s="114" t="s">
        <v>20</v>
      </c>
      <c r="E17" s="109"/>
      <c r="F17" s="109"/>
      <c r="G17" s="256">
        <f t="shared" si="0"/>
        <v>0</v>
      </c>
    </row>
    <row r="18" spans="2:7">
      <c r="B18" s="237">
        <v>13</v>
      </c>
      <c r="C18" s="237" t="s">
        <v>57</v>
      </c>
      <c r="D18" s="114" t="s">
        <v>20</v>
      </c>
      <c r="E18" s="109">
        <v>1</v>
      </c>
      <c r="F18" s="109">
        <v>180000000</v>
      </c>
      <c r="G18" s="256">
        <f t="shared" si="0"/>
        <v>180000000</v>
      </c>
    </row>
    <row r="19" spans="2:7">
      <c r="B19" s="237">
        <v>14</v>
      </c>
      <c r="C19" s="237" t="s">
        <v>54</v>
      </c>
      <c r="D19" s="114" t="s">
        <v>20</v>
      </c>
      <c r="E19" s="109"/>
      <c r="F19" s="109"/>
      <c r="G19" s="256">
        <f t="shared" si="0"/>
        <v>0</v>
      </c>
    </row>
    <row r="20" spans="2:7">
      <c r="B20" s="237">
        <v>15</v>
      </c>
      <c r="C20" s="237" t="s">
        <v>55</v>
      </c>
      <c r="D20" s="114" t="s">
        <v>20</v>
      </c>
      <c r="E20" s="109"/>
      <c r="F20" s="109"/>
      <c r="G20" s="256">
        <f t="shared" si="0"/>
        <v>0</v>
      </c>
    </row>
    <row r="21" spans="2:7">
      <c r="B21" s="237">
        <v>16</v>
      </c>
      <c r="C21" s="237" t="s">
        <v>66</v>
      </c>
      <c r="D21" s="114" t="s">
        <v>20</v>
      </c>
      <c r="E21" s="109">
        <v>1</v>
      </c>
      <c r="F21" s="109">
        <v>30000000</v>
      </c>
      <c r="G21" s="256">
        <f t="shared" si="0"/>
        <v>30000000</v>
      </c>
    </row>
    <row r="22" spans="2:7">
      <c r="B22" s="237">
        <v>17</v>
      </c>
      <c r="C22" s="237" t="s">
        <v>33</v>
      </c>
      <c r="D22" s="114" t="s">
        <v>20</v>
      </c>
      <c r="E22" s="109"/>
      <c r="F22" s="109"/>
      <c r="G22" s="256">
        <f t="shared" si="0"/>
        <v>0</v>
      </c>
    </row>
    <row r="23" spans="2:7">
      <c r="B23" s="237">
        <v>18</v>
      </c>
      <c r="C23" s="237" t="s">
        <v>56</v>
      </c>
      <c r="D23" s="114" t="s">
        <v>20</v>
      </c>
      <c r="E23" s="109">
        <v>1</v>
      </c>
      <c r="F23" s="109">
        <v>160000000</v>
      </c>
      <c r="G23" s="256">
        <f t="shared" si="0"/>
        <v>160000000</v>
      </c>
    </row>
    <row r="24" spans="2:7">
      <c r="B24" s="237">
        <v>19</v>
      </c>
      <c r="C24" s="237" t="s">
        <v>13</v>
      </c>
      <c r="D24" s="114" t="s">
        <v>20</v>
      </c>
      <c r="E24" s="109">
        <v>1</v>
      </c>
      <c r="F24" s="109">
        <v>350000000</v>
      </c>
      <c r="G24" s="256">
        <f t="shared" si="0"/>
        <v>350000000</v>
      </c>
    </row>
    <row r="25" spans="2:7">
      <c r="B25" s="237">
        <v>20</v>
      </c>
      <c r="C25" s="237" t="s">
        <v>34</v>
      </c>
      <c r="D25" s="114" t="s">
        <v>20</v>
      </c>
      <c r="E25" s="109">
        <v>1</v>
      </c>
      <c r="F25" s="109">
        <v>80000000</v>
      </c>
      <c r="G25" s="256">
        <f t="shared" si="0"/>
        <v>80000000</v>
      </c>
    </row>
    <row r="26" spans="2:7">
      <c r="B26" s="237">
        <v>21</v>
      </c>
      <c r="C26" s="237" t="s">
        <v>68</v>
      </c>
      <c r="D26" s="114" t="s">
        <v>20</v>
      </c>
      <c r="E26" s="109">
        <v>1</v>
      </c>
      <c r="F26" s="109">
        <v>60000000</v>
      </c>
      <c r="G26" s="256">
        <f t="shared" si="0"/>
        <v>60000000</v>
      </c>
    </row>
    <row r="27" spans="2:7">
      <c r="B27" s="237">
        <v>22</v>
      </c>
      <c r="C27" s="237" t="s">
        <v>69</v>
      </c>
      <c r="D27" s="114" t="s">
        <v>20</v>
      </c>
      <c r="E27" s="109">
        <v>1</v>
      </c>
      <c r="F27" s="109">
        <v>30000000</v>
      </c>
      <c r="G27" s="256">
        <f t="shared" si="0"/>
        <v>30000000</v>
      </c>
    </row>
    <row r="28" spans="2:7">
      <c r="B28" s="254">
        <v>23</v>
      </c>
      <c r="C28" s="254" t="s">
        <v>111</v>
      </c>
      <c r="D28" s="129" t="s">
        <v>20</v>
      </c>
      <c r="E28" s="110"/>
      <c r="F28" s="111"/>
      <c r="G28" s="257">
        <f t="shared" si="0"/>
        <v>0</v>
      </c>
    </row>
    <row r="29" spans="2:7">
      <c r="B29" s="237">
        <v>24</v>
      </c>
      <c r="C29" s="237" t="s">
        <v>149</v>
      </c>
      <c r="D29" s="114"/>
      <c r="E29" s="112"/>
      <c r="F29" s="109"/>
      <c r="G29" s="256">
        <f t="shared" ref="G29:G35" si="2">+F29*E29</f>
        <v>0</v>
      </c>
    </row>
    <row r="30" spans="2:7">
      <c r="B30" s="237">
        <v>25</v>
      </c>
      <c r="C30" s="113"/>
      <c r="D30" s="114"/>
      <c r="E30" s="112"/>
      <c r="F30" s="109"/>
      <c r="G30" s="256">
        <f t="shared" si="2"/>
        <v>0</v>
      </c>
    </row>
    <row r="31" spans="2:7">
      <c r="B31" s="237">
        <v>26</v>
      </c>
      <c r="C31" s="113"/>
      <c r="D31" s="114"/>
      <c r="E31" s="112"/>
      <c r="F31" s="109"/>
      <c r="G31" s="256">
        <f t="shared" si="2"/>
        <v>0</v>
      </c>
    </row>
    <row r="32" spans="2:7">
      <c r="B32" s="254">
        <v>27</v>
      </c>
      <c r="C32" s="113"/>
      <c r="D32" s="114"/>
      <c r="E32" s="112"/>
      <c r="F32" s="109"/>
      <c r="G32" s="257">
        <f t="shared" si="2"/>
        <v>0</v>
      </c>
    </row>
    <row r="33" spans="2:7">
      <c r="B33" s="237">
        <v>28</v>
      </c>
      <c r="C33" s="113"/>
      <c r="D33" s="114"/>
      <c r="E33" s="112"/>
      <c r="F33" s="109"/>
      <c r="G33" s="256">
        <f t="shared" si="2"/>
        <v>0</v>
      </c>
    </row>
    <row r="34" spans="2:7">
      <c r="B34" s="237">
        <v>29</v>
      </c>
      <c r="C34" s="113"/>
      <c r="D34" s="114"/>
      <c r="E34" s="112"/>
      <c r="F34" s="109"/>
      <c r="G34" s="256">
        <f t="shared" si="2"/>
        <v>0</v>
      </c>
    </row>
    <row r="35" spans="2:7">
      <c r="B35" s="237">
        <v>30</v>
      </c>
      <c r="C35" s="113"/>
      <c r="D35" s="114"/>
      <c r="E35" s="112"/>
      <c r="F35" s="109"/>
      <c r="G35" s="256">
        <f t="shared" si="2"/>
        <v>0</v>
      </c>
    </row>
    <row r="36" spans="2:7" ht="15.75">
      <c r="B36" s="315" t="s">
        <v>189</v>
      </c>
      <c r="C36" s="315"/>
      <c r="D36" s="315"/>
      <c r="E36" s="315"/>
      <c r="F36" s="315"/>
      <c r="G36" s="252">
        <f>SUM(G6:G35)</f>
        <v>1195000000</v>
      </c>
    </row>
    <row r="38" spans="2:7">
      <c r="B38" s="316" t="s">
        <v>183</v>
      </c>
      <c r="C38" s="316"/>
      <c r="D38" s="316"/>
      <c r="E38" s="316"/>
      <c r="F38" s="316"/>
      <c r="G38" s="316"/>
    </row>
    <row r="39" spans="2:7" ht="30.75" customHeight="1">
      <c r="B39" s="316"/>
      <c r="C39" s="316"/>
      <c r="D39" s="316"/>
      <c r="E39" s="316"/>
      <c r="F39" s="316"/>
      <c r="G39" s="316"/>
    </row>
  </sheetData>
  <sheetProtection algorithmName="SHA-512" hashValue="bXlKETWm0NsPcOITT+6Y7VEjWLrSiQGzfNG3CJ1RJy/+WBSYkZtMWOwbsYzhwbAx7zf8n1F5i7OHVirCuzTYtg==" saltValue="T1eSa+P4hoPlsP4owwY+Ww==" spinCount="100000" sheet="1" objects="1" scenarios="1"/>
  <mergeCells count="2">
    <mergeCell ref="B36:F36"/>
    <mergeCell ref="B38:G3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Q33"/>
  <sheetViews>
    <sheetView zoomScale="70" zoomScaleNormal="70" zoomScaleSheetLayoutView="70" workbookViewId="0">
      <pane xSplit="6" topLeftCell="G1" activePane="topRight" state="frozen"/>
      <selection activeCell="G35" sqref="G35"/>
      <selection pane="topRight" activeCell="G22" sqref="G22"/>
    </sheetView>
  </sheetViews>
  <sheetFormatPr baseColWidth="10" defaultRowHeight="15"/>
  <cols>
    <col min="1" max="1" width="5.42578125" customWidth="1"/>
    <col min="2" max="2" width="84.140625" customWidth="1"/>
    <col min="3" max="5" width="5.7109375" customWidth="1"/>
    <col min="6" max="6" width="22.5703125" customWidth="1"/>
    <col min="7" max="8" width="18.28515625" customWidth="1"/>
    <col min="9" max="9" width="21.28515625" customWidth="1"/>
    <col min="10" max="10" width="20.85546875" customWidth="1"/>
    <col min="11" max="11" width="31.140625" customWidth="1"/>
    <col min="12" max="12" width="34.7109375" customWidth="1"/>
    <col min="15" max="15" width="17.140625" hidden="1" customWidth="1"/>
    <col min="16" max="16" width="16.140625" hidden="1" customWidth="1"/>
    <col min="17" max="17" width="16.42578125" hidden="1" customWidth="1"/>
    <col min="18" max="28" width="14.7109375" hidden="1" customWidth="1"/>
    <col min="29" max="32" width="11.5703125" hidden="1" customWidth="1"/>
    <col min="33" max="33" width="13.42578125" hidden="1" customWidth="1"/>
    <col min="34" max="40" width="11.5703125" hidden="1" customWidth="1"/>
    <col min="41" max="66" width="0" hidden="1" customWidth="1"/>
  </cols>
  <sheetData>
    <row r="1" spans="2:69" ht="15.75" thickBot="1"/>
    <row r="2" spans="2:69" ht="19.5" thickBot="1">
      <c r="B2" s="198" t="s">
        <v>215</v>
      </c>
      <c r="C2" s="225"/>
      <c r="D2" s="225"/>
      <c r="E2" s="225"/>
      <c r="F2" s="225"/>
      <c r="G2" s="225"/>
      <c r="H2" s="225"/>
      <c r="I2" s="199"/>
      <c r="J2" s="199"/>
      <c r="K2" s="199"/>
      <c r="L2" s="199"/>
      <c r="M2" s="199"/>
    </row>
    <row r="3" spans="2:69" ht="15.75" thickBot="1">
      <c r="B3" s="223"/>
      <c r="C3" s="223"/>
      <c r="D3" s="223"/>
      <c r="E3" s="223"/>
      <c r="F3" s="223"/>
      <c r="G3" s="223"/>
      <c r="H3" s="223"/>
      <c r="I3" s="224"/>
      <c r="J3" s="224"/>
      <c r="K3" s="224"/>
      <c r="L3" s="224"/>
      <c r="M3" s="224"/>
      <c r="N3" t="s">
        <v>169</v>
      </c>
    </row>
    <row r="4" spans="2:69" ht="28.5" customHeight="1">
      <c r="B4" s="324" t="s">
        <v>42</v>
      </c>
      <c r="C4" s="332" t="s">
        <v>86</v>
      </c>
      <c r="D4" s="334" t="s">
        <v>84</v>
      </c>
      <c r="E4" s="336" t="s">
        <v>85</v>
      </c>
      <c r="F4" s="325" t="s">
        <v>190</v>
      </c>
      <c r="G4" s="326" t="s">
        <v>91</v>
      </c>
      <c r="H4" s="326"/>
      <c r="I4" s="327" t="s">
        <v>90</v>
      </c>
      <c r="J4" s="327"/>
      <c r="K4" s="235" t="s">
        <v>102</v>
      </c>
      <c r="L4" s="222">
        <v>0.9</v>
      </c>
      <c r="M4" s="236">
        <f>1/M5</f>
        <v>0.89982095332519152</v>
      </c>
      <c r="N4" s="140">
        <f>+L4-M4</f>
        <v>1.7904667480850289E-4</v>
      </c>
      <c r="O4" s="137"/>
      <c r="P4" s="323" t="s">
        <v>99</v>
      </c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</row>
    <row r="5" spans="2:69" ht="44.25" customHeight="1">
      <c r="B5" s="324"/>
      <c r="C5" s="332"/>
      <c r="D5" s="334"/>
      <c r="E5" s="336"/>
      <c r="F5" s="326"/>
      <c r="G5" s="226" t="s">
        <v>61</v>
      </c>
      <c r="H5" s="226" t="s">
        <v>62</v>
      </c>
      <c r="I5" s="229" t="s">
        <v>61</v>
      </c>
      <c r="J5" s="229" t="s">
        <v>62</v>
      </c>
      <c r="K5" s="232">
        <f>1/L5</f>
        <v>0.89982095332519152</v>
      </c>
      <c r="L5" s="233">
        <f>1+G6</f>
        <v>1.1113322003723158</v>
      </c>
      <c r="M5" s="234">
        <f>+$L$5+$I$28+I30</f>
        <v>1.1113322003723158</v>
      </c>
      <c r="N5" s="58"/>
      <c r="O5" s="330" t="s">
        <v>161</v>
      </c>
      <c r="P5" s="48" t="s">
        <v>98</v>
      </c>
      <c r="Q5" s="44">
        <v>1</v>
      </c>
      <c r="R5" s="44">
        <v>2</v>
      </c>
      <c r="S5" s="44">
        <v>3</v>
      </c>
      <c r="T5" s="44">
        <v>4</v>
      </c>
      <c r="U5" s="44">
        <v>5</v>
      </c>
      <c r="V5" s="44">
        <v>6</v>
      </c>
      <c r="W5" s="44">
        <v>7</v>
      </c>
      <c r="X5" s="44">
        <v>8</v>
      </c>
      <c r="Y5" s="44">
        <v>9</v>
      </c>
      <c r="Z5" s="44">
        <v>10</v>
      </c>
      <c r="AA5" s="44">
        <v>11</v>
      </c>
      <c r="AB5" s="44">
        <v>12</v>
      </c>
      <c r="AC5" s="44">
        <v>13</v>
      </c>
      <c r="AD5" s="44">
        <v>14</v>
      </c>
      <c r="AE5" s="44">
        <v>15</v>
      </c>
      <c r="AF5" s="44">
        <v>16</v>
      </c>
      <c r="AG5" s="44">
        <v>17</v>
      </c>
      <c r="AH5" s="44">
        <v>18</v>
      </c>
      <c r="AI5" s="44">
        <v>19</v>
      </c>
      <c r="AJ5" s="44">
        <v>20</v>
      </c>
      <c r="AK5" s="44">
        <v>21</v>
      </c>
      <c r="AL5" s="44">
        <v>22</v>
      </c>
      <c r="AM5" s="44">
        <v>23</v>
      </c>
      <c r="AN5" s="44">
        <v>24</v>
      </c>
    </row>
    <row r="6" spans="2:69" ht="39.75" customHeight="1">
      <c r="B6" s="324"/>
      <c r="C6" s="333"/>
      <c r="D6" s="335"/>
      <c r="E6" s="337"/>
      <c r="F6" s="227">
        <f>SUM(F7:F24)</f>
        <v>1330084773.6647415</v>
      </c>
      <c r="G6" s="228">
        <f>SUM(G7:G24)</f>
        <v>0.11133220037231581</v>
      </c>
      <c r="H6" s="228">
        <f>SUM(H7:H24)</f>
        <v>9.2246342030222139E-2</v>
      </c>
      <c r="I6" s="230">
        <f ca="1">SUM(I7:I24)</f>
        <v>9.7958775828678027E-2</v>
      </c>
      <c r="J6" s="231">
        <f ca="1">SUM(J7:J24)</f>
        <v>8.8162898245810223E-2</v>
      </c>
      <c r="K6" s="328" t="s">
        <v>63</v>
      </c>
      <c r="L6" s="329"/>
      <c r="M6" s="329"/>
      <c r="O6" s="331"/>
      <c r="P6" s="49">
        <f t="shared" ref="P6:AN6" si="0">SUM(P7:P24)</f>
        <v>1330084773.6647413</v>
      </c>
      <c r="Q6" s="50">
        <f t="shared" si="0"/>
        <v>660360947.39239681</v>
      </c>
      <c r="R6" s="50">
        <f t="shared" si="0"/>
        <v>33940400.13965939</v>
      </c>
      <c r="S6" s="50">
        <f t="shared" si="0"/>
        <v>33940400.13965939</v>
      </c>
      <c r="T6" s="50">
        <f t="shared" si="0"/>
        <v>33940400.13965939</v>
      </c>
      <c r="U6" s="50">
        <f t="shared" si="0"/>
        <v>33940400.13965939</v>
      </c>
      <c r="V6" s="50">
        <f t="shared" si="0"/>
        <v>33940400.13965939</v>
      </c>
      <c r="W6" s="50">
        <f t="shared" si="0"/>
        <v>33940400.13965939</v>
      </c>
      <c r="X6" s="50">
        <f t="shared" si="0"/>
        <v>33940400.13965939</v>
      </c>
      <c r="Y6" s="50">
        <f t="shared" si="0"/>
        <v>33940400.13965939</v>
      </c>
      <c r="Z6" s="50">
        <f t="shared" si="0"/>
        <v>33940400.13965939</v>
      </c>
      <c r="AA6" s="50">
        <f t="shared" si="0"/>
        <v>33940400.13965939</v>
      </c>
      <c r="AB6" s="50">
        <f t="shared" si="0"/>
        <v>33940400.13965939</v>
      </c>
      <c r="AC6" s="50">
        <f t="shared" si="0"/>
        <v>20969851.851851851</v>
      </c>
      <c r="AD6" s="50">
        <f t="shared" si="0"/>
        <v>20969851.851851851</v>
      </c>
      <c r="AE6" s="50">
        <f t="shared" si="0"/>
        <v>20969851.851851851</v>
      </c>
      <c r="AF6" s="50">
        <f t="shared" si="0"/>
        <v>0</v>
      </c>
      <c r="AG6" s="50">
        <f t="shared" si="0"/>
        <v>0</v>
      </c>
      <c r="AH6" s="50">
        <f t="shared" si="0"/>
        <v>233469869.18053573</v>
      </c>
      <c r="AI6" s="50">
        <f t="shared" si="0"/>
        <v>0</v>
      </c>
      <c r="AJ6" s="50">
        <f t="shared" si="0"/>
        <v>0</v>
      </c>
      <c r="AK6" s="50">
        <f t="shared" si="0"/>
        <v>0</v>
      </c>
      <c r="AL6" s="50">
        <f t="shared" si="0"/>
        <v>0</v>
      </c>
      <c r="AM6" s="50">
        <f t="shared" si="0"/>
        <v>0</v>
      </c>
      <c r="AN6" s="50">
        <f t="shared" si="0"/>
        <v>0</v>
      </c>
      <c r="AQ6" s="44">
        <v>1</v>
      </c>
      <c r="AR6" s="44">
        <v>2</v>
      </c>
      <c r="AS6" s="44">
        <v>3</v>
      </c>
      <c r="AT6" s="44">
        <v>4</v>
      </c>
      <c r="AU6" s="44">
        <v>5</v>
      </c>
      <c r="AV6" s="44">
        <v>6</v>
      </c>
      <c r="AW6" s="44">
        <v>7</v>
      </c>
      <c r="AX6" s="44">
        <v>8</v>
      </c>
      <c r="AY6" s="44">
        <v>9</v>
      </c>
      <c r="AZ6" s="44">
        <v>10</v>
      </c>
      <c r="BA6" s="44">
        <v>11</v>
      </c>
      <c r="BB6" s="44">
        <v>12</v>
      </c>
      <c r="BC6" s="44">
        <v>13</v>
      </c>
      <c r="BD6" s="44">
        <v>14</v>
      </c>
      <c r="BE6" s="44">
        <v>15</v>
      </c>
      <c r="BF6" s="44">
        <v>16</v>
      </c>
      <c r="BG6" s="44">
        <v>17</v>
      </c>
      <c r="BH6" s="44">
        <v>18</v>
      </c>
      <c r="BI6" s="44">
        <v>19</v>
      </c>
      <c r="BJ6" s="44">
        <v>20</v>
      </c>
      <c r="BK6" s="44">
        <v>21</v>
      </c>
      <c r="BL6" s="44">
        <v>22</v>
      </c>
      <c r="BM6" s="44">
        <v>23</v>
      </c>
      <c r="BN6" s="44">
        <v>24</v>
      </c>
    </row>
    <row r="7" spans="2:69" ht="15.75">
      <c r="B7" s="237" t="s">
        <v>201</v>
      </c>
      <c r="C7" s="238" t="s">
        <v>49</v>
      </c>
      <c r="D7" s="238"/>
      <c r="E7" s="238"/>
      <c r="F7" s="117">
        <v>20000000</v>
      </c>
      <c r="G7" s="242">
        <f>+F7/'6-CUADRO RESUMEN '!$N$24</f>
        <v>1.9075003620718279E-3</v>
      </c>
      <c r="H7" s="241">
        <f>+F7/'6-CUADRO RESUMEN '!$H$50</f>
        <v>1.2849623853089941E-3</v>
      </c>
      <c r="I7" s="248">
        <f ca="1">+K7*'6-CUADRO RESUMEN '!H25</f>
        <v>1.1035559016787187E-3</v>
      </c>
      <c r="J7" s="242">
        <f ca="1">+I7*$L$4</f>
        <v>9.9320031151084692E-4</v>
      </c>
      <c r="K7" s="243">
        <v>2.5000000000000001E-2</v>
      </c>
      <c r="L7" s="320"/>
      <c r="M7" s="322"/>
      <c r="O7" s="139">
        <v>1</v>
      </c>
      <c r="P7" s="45">
        <f>SUM(Q7:AN7)</f>
        <v>20000000</v>
      </c>
      <c r="Q7" s="47">
        <f t="shared" ref="Q7:Q16" si="1">+AQ7*$F7</f>
        <v>20000000</v>
      </c>
      <c r="R7" s="47">
        <f t="shared" ref="R7:R16" si="2">+AR7*$F7</f>
        <v>0</v>
      </c>
      <c r="S7" s="47">
        <f t="shared" ref="S7:S19" si="3">+AS7*$F7</f>
        <v>0</v>
      </c>
      <c r="T7" s="47">
        <f t="shared" ref="T7:T19" si="4">+AT7*$F7</f>
        <v>0</v>
      </c>
      <c r="U7" s="47">
        <f t="shared" ref="U7:U19" si="5">+AU7*$F7</f>
        <v>0</v>
      </c>
      <c r="V7" s="47">
        <f t="shared" ref="V7:V19" si="6">+AV7*$F7</f>
        <v>0</v>
      </c>
      <c r="W7" s="47">
        <f t="shared" ref="W7:W19" si="7">+AW7*$F7</f>
        <v>0</v>
      </c>
      <c r="X7" s="47">
        <f t="shared" ref="X7:X19" si="8">+AX7*$F7</f>
        <v>0</v>
      </c>
      <c r="Y7" s="47">
        <f t="shared" ref="Y7:Y19" si="9">+AY7*$F7</f>
        <v>0</v>
      </c>
      <c r="Z7" s="47">
        <f t="shared" ref="Z7:Z19" si="10">+AZ7*$F7</f>
        <v>0</v>
      </c>
      <c r="AA7" s="47">
        <f t="shared" ref="AA7:AA19" si="11">+BA7*$F7</f>
        <v>0</v>
      </c>
      <c r="AB7" s="47">
        <f t="shared" ref="AB7:AB19" si="12">+BB7*$F7</f>
        <v>0</v>
      </c>
      <c r="AC7" s="47">
        <f t="shared" ref="AC7:AC19" si="13">+BC7*$F7</f>
        <v>0</v>
      </c>
      <c r="AD7" s="47">
        <f t="shared" ref="AD7:AD19" si="14">+BD7*$F7</f>
        <v>0</v>
      </c>
      <c r="AE7" s="47">
        <f t="shared" ref="AE7:AE19" si="15">+BE7*$F7</f>
        <v>0</v>
      </c>
      <c r="AF7" s="47">
        <f t="shared" ref="AF7:AF19" si="16">+BF7*$F7</f>
        <v>0</v>
      </c>
      <c r="AG7" s="47">
        <f t="shared" ref="AG7:AG19" si="17">+BG7*$F7</f>
        <v>0</v>
      </c>
      <c r="AH7" s="47">
        <f t="shared" ref="AH7:AH19" si="18">+BH7*$F7</f>
        <v>0</v>
      </c>
      <c r="AI7" s="47">
        <f t="shared" ref="AI7:AI19" si="19">+BI7*$F7</f>
        <v>0</v>
      </c>
      <c r="AJ7" s="47">
        <f t="shared" ref="AJ7:AJ19" si="20">+BJ7*$F7</f>
        <v>0</v>
      </c>
      <c r="AK7" s="47">
        <f t="shared" ref="AK7:AK19" si="21">+BK7*$F7</f>
        <v>0</v>
      </c>
      <c r="AL7" s="47">
        <f t="shared" ref="AL7:AL19" si="22">+BL7*$F7</f>
        <v>0</v>
      </c>
      <c r="AM7" s="47">
        <f t="shared" ref="AM7:AM19" si="23">+BM7*$F7</f>
        <v>0</v>
      </c>
      <c r="AN7" s="47">
        <f t="shared" ref="AN7:AN19" si="24">+BN7*$F7</f>
        <v>0</v>
      </c>
      <c r="AP7" s="118">
        <f>SUM(AQ7:BN7)</f>
        <v>1</v>
      </c>
      <c r="AQ7" s="119">
        <v>1</v>
      </c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Q7" s="263"/>
    </row>
    <row r="8" spans="2:69" ht="15.75">
      <c r="B8" s="237" t="s">
        <v>88</v>
      </c>
      <c r="C8" s="238"/>
      <c r="D8" s="238" t="s">
        <v>49</v>
      </c>
      <c r="E8" s="238"/>
      <c r="F8" s="117">
        <f>('6-CUADRO RESUMEN '!J24+'6-CUADRO RESUMEN '!L24)*K8</f>
        <v>198018518.51851854</v>
      </c>
      <c r="G8" s="248">
        <f>+F8/'6-CUADRO RESUMEN '!$N$24</f>
        <v>1.8886019788550052E-2</v>
      </c>
      <c r="H8" s="241">
        <f>+F8/'6-CUADRO RESUMEN '!$H$50</f>
        <v>1.272231739454544E-2</v>
      </c>
      <c r="I8" s="248">
        <f>+K8*('6-CUADRO RESUMEN '!J24+'6-CUADRO RESUMEN '!L24)/'6-CUADRO RESUMEN '!N24</f>
        <v>1.8886019788550052E-2</v>
      </c>
      <c r="J8" s="242">
        <f>+I8*$L$4</f>
        <v>1.6997417809695048E-2</v>
      </c>
      <c r="K8" s="115">
        <v>0.02</v>
      </c>
      <c r="L8" s="320" t="s">
        <v>87</v>
      </c>
      <c r="M8" s="322"/>
      <c r="O8" s="138">
        <v>1</v>
      </c>
      <c r="P8" s="46">
        <f t="shared" ref="P8:P28" si="25">SUM(Q8:AN8)</f>
        <v>198018518.51851854</v>
      </c>
      <c r="Q8" s="47">
        <f t="shared" si="1"/>
        <v>198018518.51851854</v>
      </c>
      <c r="R8" s="47">
        <f t="shared" si="2"/>
        <v>0</v>
      </c>
      <c r="S8" s="47">
        <f t="shared" si="3"/>
        <v>0</v>
      </c>
      <c r="T8" s="47">
        <f t="shared" si="4"/>
        <v>0</v>
      </c>
      <c r="U8" s="47">
        <f t="shared" si="5"/>
        <v>0</v>
      </c>
      <c r="V8" s="47">
        <f t="shared" si="6"/>
        <v>0</v>
      </c>
      <c r="W8" s="47">
        <f t="shared" si="7"/>
        <v>0</v>
      </c>
      <c r="X8" s="47">
        <f t="shared" si="8"/>
        <v>0</v>
      </c>
      <c r="Y8" s="47">
        <f t="shared" si="9"/>
        <v>0</v>
      </c>
      <c r="Z8" s="47">
        <f t="shared" si="10"/>
        <v>0</v>
      </c>
      <c r="AA8" s="47">
        <f t="shared" si="11"/>
        <v>0</v>
      </c>
      <c r="AB8" s="47">
        <f t="shared" si="12"/>
        <v>0</v>
      </c>
      <c r="AC8" s="47">
        <f t="shared" si="13"/>
        <v>0</v>
      </c>
      <c r="AD8" s="47">
        <f t="shared" si="14"/>
        <v>0</v>
      </c>
      <c r="AE8" s="47">
        <f t="shared" si="15"/>
        <v>0</v>
      </c>
      <c r="AF8" s="47">
        <f t="shared" si="16"/>
        <v>0</v>
      </c>
      <c r="AG8" s="47">
        <f t="shared" si="17"/>
        <v>0</v>
      </c>
      <c r="AH8" s="47">
        <f t="shared" si="18"/>
        <v>0</v>
      </c>
      <c r="AI8" s="47">
        <f t="shared" si="19"/>
        <v>0</v>
      </c>
      <c r="AJ8" s="47">
        <f t="shared" si="20"/>
        <v>0</v>
      </c>
      <c r="AK8" s="47">
        <f t="shared" si="21"/>
        <v>0</v>
      </c>
      <c r="AL8" s="47">
        <f t="shared" si="22"/>
        <v>0</v>
      </c>
      <c r="AM8" s="47">
        <f t="shared" si="23"/>
        <v>0</v>
      </c>
      <c r="AN8" s="47">
        <f t="shared" si="24"/>
        <v>0</v>
      </c>
      <c r="AP8" s="118">
        <f t="shared" ref="AP8:AP24" si="26">SUM(AQ8:BN8)</f>
        <v>1</v>
      </c>
      <c r="AQ8" s="120">
        <v>1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Q8" s="263"/>
    </row>
    <row r="9" spans="2:69" ht="15.75">
      <c r="B9" s="237" t="s">
        <v>89</v>
      </c>
      <c r="C9" s="238"/>
      <c r="D9" s="238" t="s">
        <v>49</v>
      </c>
      <c r="E9" s="238"/>
      <c r="F9" s="117">
        <f>K9*'1- DATOS DEL PROYECTO'!$E$33</f>
        <v>5840000</v>
      </c>
      <c r="G9" s="248">
        <f>+F9/'6-CUADRO RESUMEN '!$N$24</f>
        <v>5.5699010572497374E-4</v>
      </c>
      <c r="H9" s="241">
        <f>+F9/'6-CUADRO RESUMEN '!$H$50</f>
        <v>3.7520901651022628E-4</v>
      </c>
      <c r="I9" s="248">
        <f ca="1">+K9*'6-CUADRO RESUMEN '!H25</f>
        <v>4.4142236067148748E-4</v>
      </c>
      <c r="J9" s="242">
        <f ca="1">+I9*$L$4</f>
        <v>3.9728012460433875E-4</v>
      </c>
      <c r="K9" s="115">
        <v>0.01</v>
      </c>
      <c r="L9" s="320" t="s">
        <v>48</v>
      </c>
      <c r="M9" s="322"/>
      <c r="O9" s="138">
        <v>1</v>
      </c>
      <c r="P9" s="46">
        <f t="shared" si="25"/>
        <v>5840000</v>
      </c>
      <c r="Q9" s="47">
        <f t="shared" si="1"/>
        <v>5840000</v>
      </c>
      <c r="R9" s="47">
        <f t="shared" si="2"/>
        <v>0</v>
      </c>
      <c r="S9" s="47">
        <f t="shared" si="3"/>
        <v>0</v>
      </c>
      <c r="T9" s="47">
        <f t="shared" si="4"/>
        <v>0</v>
      </c>
      <c r="U9" s="47">
        <f t="shared" si="5"/>
        <v>0</v>
      </c>
      <c r="V9" s="47">
        <f t="shared" si="6"/>
        <v>0</v>
      </c>
      <c r="W9" s="47">
        <f t="shared" si="7"/>
        <v>0</v>
      </c>
      <c r="X9" s="47">
        <f t="shared" si="8"/>
        <v>0</v>
      </c>
      <c r="Y9" s="47">
        <f t="shared" si="9"/>
        <v>0</v>
      </c>
      <c r="Z9" s="47">
        <f t="shared" si="10"/>
        <v>0</v>
      </c>
      <c r="AA9" s="47">
        <f t="shared" si="11"/>
        <v>0</v>
      </c>
      <c r="AB9" s="47">
        <f t="shared" si="12"/>
        <v>0</v>
      </c>
      <c r="AC9" s="47">
        <f t="shared" si="13"/>
        <v>0</v>
      </c>
      <c r="AD9" s="47">
        <f t="shared" si="14"/>
        <v>0</v>
      </c>
      <c r="AE9" s="47">
        <f t="shared" si="15"/>
        <v>0</v>
      </c>
      <c r="AF9" s="47">
        <f t="shared" si="16"/>
        <v>0</v>
      </c>
      <c r="AG9" s="47">
        <f t="shared" si="17"/>
        <v>0</v>
      </c>
      <c r="AH9" s="47">
        <f t="shared" si="18"/>
        <v>0</v>
      </c>
      <c r="AI9" s="47">
        <f t="shared" si="19"/>
        <v>0</v>
      </c>
      <c r="AJ9" s="47">
        <f t="shared" si="20"/>
        <v>0</v>
      </c>
      <c r="AK9" s="47">
        <f t="shared" si="21"/>
        <v>0</v>
      </c>
      <c r="AL9" s="47">
        <f t="shared" si="22"/>
        <v>0</v>
      </c>
      <c r="AM9" s="47">
        <f t="shared" si="23"/>
        <v>0</v>
      </c>
      <c r="AN9" s="47">
        <f t="shared" si="24"/>
        <v>0</v>
      </c>
      <c r="AP9" s="118">
        <f t="shared" si="26"/>
        <v>1</v>
      </c>
      <c r="AQ9" s="120">
        <v>1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Q9" s="263"/>
    </row>
    <row r="10" spans="2:69" ht="15.75">
      <c r="B10" s="237" t="s">
        <v>239</v>
      </c>
      <c r="C10" s="238" t="s">
        <v>49</v>
      </c>
      <c r="D10" s="238"/>
      <c r="E10" s="238"/>
      <c r="F10" s="117">
        <f>13000000+5000000+120000000</f>
        <v>138000000</v>
      </c>
      <c r="G10" s="242">
        <f>+F10/'6-CUADRO RESUMEN '!$N$24</f>
        <v>1.3161752498295612E-2</v>
      </c>
      <c r="H10" s="241">
        <f>+F10/'6-CUADRO RESUMEN '!$H$50</f>
        <v>8.8662404586320586E-3</v>
      </c>
      <c r="I10" s="242">
        <f t="shared" ref="I10" si="27">J10/$L$4</f>
        <v>1.1111111111111111E-3</v>
      </c>
      <c r="J10" s="248">
        <v>1E-3</v>
      </c>
      <c r="K10" s="320"/>
      <c r="L10" s="321"/>
      <c r="M10" s="322"/>
      <c r="O10" s="138">
        <v>1</v>
      </c>
      <c r="P10" s="46">
        <f>SUM(Q10:AN10)</f>
        <v>138000000</v>
      </c>
      <c r="Q10" s="47">
        <f t="shared" si="1"/>
        <v>138000000</v>
      </c>
      <c r="R10" s="47">
        <f t="shared" si="2"/>
        <v>0</v>
      </c>
      <c r="S10" s="47">
        <f t="shared" ref="S10:AB13" si="28">+AS10*$F10</f>
        <v>0</v>
      </c>
      <c r="T10" s="47">
        <f t="shared" si="28"/>
        <v>0</v>
      </c>
      <c r="U10" s="47">
        <f t="shared" si="28"/>
        <v>0</v>
      </c>
      <c r="V10" s="47">
        <f t="shared" si="28"/>
        <v>0</v>
      </c>
      <c r="W10" s="47">
        <f t="shared" si="28"/>
        <v>0</v>
      </c>
      <c r="X10" s="47">
        <f t="shared" si="28"/>
        <v>0</v>
      </c>
      <c r="Y10" s="47">
        <f t="shared" si="28"/>
        <v>0</v>
      </c>
      <c r="Z10" s="47">
        <f t="shared" si="28"/>
        <v>0</v>
      </c>
      <c r="AA10" s="47">
        <f t="shared" si="28"/>
        <v>0</v>
      </c>
      <c r="AB10" s="47">
        <f t="shared" si="28"/>
        <v>0</v>
      </c>
      <c r="AC10" s="47">
        <f t="shared" si="13"/>
        <v>0</v>
      </c>
      <c r="AD10" s="47">
        <f t="shared" si="14"/>
        <v>0</v>
      </c>
      <c r="AE10" s="47">
        <f t="shared" si="15"/>
        <v>0</v>
      </c>
      <c r="AF10" s="47">
        <f t="shared" si="16"/>
        <v>0</v>
      </c>
      <c r="AG10" s="47">
        <f t="shared" si="17"/>
        <v>0</v>
      </c>
      <c r="AH10" s="47">
        <f t="shared" si="18"/>
        <v>0</v>
      </c>
      <c r="AI10" s="47">
        <f t="shared" si="19"/>
        <v>0</v>
      </c>
      <c r="AJ10" s="47">
        <f t="shared" si="20"/>
        <v>0</v>
      </c>
      <c r="AK10" s="47">
        <f t="shared" si="21"/>
        <v>0</v>
      </c>
      <c r="AL10" s="47">
        <f t="shared" si="22"/>
        <v>0</v>
      </c>
      <c r="AM10" s="47">
        <f t="shared" si="23"/>
        <v>0</v>
      </c>
      <c r="AN10" s="47">
        <f t="shared" si="24"/>
        <v>0</v>
      </c>
      <c r="AP10" s="118">
        <f t="shared" si="26"/>
        <v>1</v>
      </c>
      <c r="AQ10" s="120">
        <v>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Q10" s="263"/>
    </row>
    <row r="11" spans="2:69" ht="15.75">
      <c r="B11" s="237" t="s">
        <v>43</v>
      </c>
      <c r="C11" s="238"/>
      <c r="D11" s="238" t="s">
        <v>49</v>
      </c>
      <c r="E11" s="238"/>
      <c r="F11" s="239">
        <f>+G11*'6-CUADRO RESUMEN '!$N$24</f>
        <v>314547777.77777779</v>
      </c>
      <c r="G11" s="116">
        <v>0.03</v>
      </c>
      <c r="H11" s="241">
        <f>+G11*$L$4</f>
        <v>2.7E-2</v>
      </c>
      <c r="I11" s="248">
        <v>0.03</v>
      </c>
      <c r="J11" s="242">
        <f>+I11*$L$4</f>
        <v>2.7E-2</v>
      </c>
      <c r="K11" s="320"/>
      <c r="L11" s="321"/>
      <c r="M11" s="322"/>
      <c r="O11" s="138">
        <v>1</v>
      </c>
      <c r="P11" s="46">
        <f>SUM(Q11:AN11)</f>
        <v>314547777.77777767</v>
      </c>
      <c r="Q11" s="47">
        <f>+AQ11*$F11</f>
        <v>20969851.851851851</v>
      </c>
      <c r="R11" s="47">
        <f t="shared" si="2"/>
        <v>20969851.851851851</v>
      </c>
      <c r="S11" s="47">
        <f t="shared" si="28"/>
        <v>20969851.851851851</v>
      </c>
      <c r="T11" s="47">
        <f t="shared" si="28"/>
        <v>20969851.851851851</v>
      </c>
      <c r="U11" s="47">
        <f t="shared" si="28"/>
        <v>20969851.851851851</v>
      </c>
      <c r="V11" s="47">
        <f t="shared" si="28"/>
        <v>20969851.851851851</v>
      </c>
      <c r="W11" s="47">
        <f t="shared" si="28"/>
        <v>20969851.851851851</v>
      </c>
      <c r="X11" s="47">
        <f t="shared" si="28"/>
        <v>20969851.851851851</v>
      </c>
      <c r="Y11" s="47">
        <f t="shared" si="28"/>
        <v>20969851.851851851</v>
      </c>
      <c r="Z11" s="47">
        <f t="shared" si="28"/>
        <v>20969851.851851851</v>
      </c>
      <c r="AA11" s="47">
        <f t="shared" si="28"/>
        <v>20969851.851851851</v>
      </c>
      <c r="AB11" s="47">
        <f t="shared" si="28"/>
        <v>20969851.851851851</v>
      </c>
      <c r="AC11" s="47">
        <f t="shared" si="13"/>
        <v>20969851.851851851</v>
      </c>
      <c r="AD11" s="47">
        <f t="shared" si="14"/>
        <v>20969851.851851851</v>
      </c>
      <c r="AE11" s="47">
        <f t="shared" si="15"/>
        <v>20969851.851851851</v>
      </c>
      <c r="AF11" s="47">
        <f t="shared" si="16"/>
        <v>0</v>
      </c>
      <c r="AG11" s="47">
        <f t="shared" si="17"/>
        <v>0</v>
      </c>
      <c r="AH11" s="47">
        <f t="shared" si="18"/>
        <v>0</v>
      </c>
      <c r="AI11" s="47">
        <f t="shared" si="19"/>
        <v>0</v>
      </c>
      <c r="AJ11" s="47">
        <f t="shared" si="20"/>
        <v>0</v>
      </c>
      <c r="AK11" s="47">
        <f t="shared" si="21"/>
        <v>0</v>
      </c>
      <c r="AL11" s="47">
        <f t="shared" si="22"/>
        <v>0</v>
      </c>
      <c r="AM11" s="47">
        <f t="shared" si="23"/>
        <v>0</v>
      </c>
      <c r="AN11" s="47">
        <f t="shared" si="24"/>
        <v>0</v>
      </c>
      <c r="AP11" s="118">
        <f t="shared" si="26"/>
        <v>0.99999999999999989</v>
      </c>
      <c r="AQ11" s="120">
        <v>6.6666666666666666E-2</v>
      </c>
      <c r="AR11" s="120">
        <v>6.6666666666666666E-2</v>
      </c>
      <c r="AS11" s="120">
        <v>6.6666666666666666E-2</v>
      </c>
      <c r="AT11" s="120">
        <v>6.6666666666666666E-2</v>
      </c>
      <c r="AU11" s="120">
        <v>6.6666666666666666E-2</v>
      </c>
      <c r="AV11" s="120">
        <v>6.6666666666666666E-2</v>
      </c>
      <c r="AW11" s="120">
        <v>6.6666666666666666E-2</v>
      </c>
      <c r="AX11" s="120">
        <v>6.6666666666666666E-2</v>
      </c>
      <c r="AY11" s="120">
        <v>6.6666666666666666E-2</v>
      </c>
      <c r="AZ11" s="120">
        <v>6.6666666666666666E-2</v>
      </c>
      <c r="BA11" s="120">
        <v>6.6666666666666666E-2</v>
      </c>
      <c r="BB11" s="120">
        <v>6.6666666666666666E-2</v>
      </c>
      <c r="BC11" s="120">
        <v>6.6666666666666666E-2</v>
      </c>
      <c r="BD11" s="120">
        <v>6.6666666666666666E-2</v>
      </c>
      <c r="BE11" s="120">
        <v>6.6666666666666666E-2</v>
      </c>
      <c r="BF11" s="120"/>
      <c r="BG11" s="120"/>
      <c r="BH11" s="120"/>
      <c r="BI11" s="120"/>
      <c r="BJ11" s="120"/>
      <c r="BK11" s="120"/>
      <c r="BL11" s="120"/>
      <c r="BM11" s="120"/>
      <c r="BN11" s="120"/>
      <c r="BQ11" s="263"/>
    </row>
    <row r="12" spans="2:69" ht="15.75">
      <c r="B12" s="237" t="s">
        <v>44</v>
      </c>
      <c r="C12" s="238"/>
      <c r="D12" s="238"/>
      <c r="E12" s="238" t="s">
        <v>49</v>
      </c>
      <c r="F12" s="239">
        <f>H12*'6-CUADRO RESUMEN '!$H$50</f>
        <v>4669397.3836107142</v>
      </c>
      <c r="G12" s="240">
        <f>+H12/$L$4</f>
        <v>3.3333333333333332E-4</v>
      </c>
      <c r="H12" s="116">
        <v>2.9999999999999997E-4</v>
      </c>
      <c r="I12" s="242">
        <f t="shared" ref="I12:I17" si="29">J12/$L$4</f>
        <v>3.3333333333333332E-4</v>
      </c>
      <c r="J12" s="248">
        <v>2.9999999999999997E-4</v>
      </c>
      <c r="K12" s="320" t="s">
        <v>45</v>
      </c>
      <c r="L12" s="321"/>
      <c r="M12" s="322"/>
      <c r="O12" s="138">
        <v>1</v>
      </c>
      <c r="P12" s="46">
        <f>SUM(Q12:AN12)</f>
        <v>4669397.3836107142</v>
      </c>
      <c r="Q12" s="47">
        <f t="shared" si="1"/>
        <v>4669397.3836107142</v>
      </c>
      <c r="R12" s="47">
        <f t="shared" si="2"/>
        <v>0</v>
      </c>
      <c r="S12" s="47">
        <f t="shared" si="28"/>
        <v>0</v>
      </c>
      <c r="T12" s="47">
        <f t="shared" si="28"/>
        <v>0</v>
      </c>
      <c r="U12" s="47">
        <f t="shared" si="28"/>
        <v>0</v>
      </c>
      <c r="V12" s="47">
        <f t="shared" si="28"/>
        <v>0</v>
      </c>
      <c r="W12" s="47">
        <f t="shared" si="28"/>
        <v>0</v>
      </c>
      <c r="X12" s="47">
        <f t="shared" si="28"/>
        <v>0</v>
      </c>
      <c r="Y12" s="47">
        <f t="shared" si="28"/>
        <v>0</v>
      </c>
      <c r="Z12" s="47">
        <f t="shared" si="28"/>
        <v>0</v>
      </c>
      <c r="AA12" s="47">
        <f t="shared" si="28"/>
        <v>0</v>
      </c>
      <c r="AB12" s="47">
        <f t="shared" si="28"/>
        <v>0</v>
      </c>
      <c r="AC12" s="47">
        <f t="shared" si="13"/>
        <v>0</v>
      </c>
      <c r="AD12" s="47">
        <f t="shared" si="14"/>
        <v>0</v>
      </c>
      <c r="AE12" s="47">
        <f t="shared" si="15"/>
        <v>0</v>
      </c>
      <c r="AF12" s="47">
        <f t="shared" si="16"/>
        <v>0</v>
      </c>
      <c r="AG12" s="47">
        <f t="shared" si="17"/>
        <v>0</v>
      </c>
      <c r="AH12" s="47">
        <f t="shared" si="18"/>
        <v>0</v>
      </c>
      <c r="AI12" s="47">
        <f t="shared" si="19"/>
        <v>0</v>
      </c>
      <c r="AJ12" s="47">
        <f t="shared" si="20"/>
        <v>0</v>
      </c>
      <c r="AK12" s="47">
        <f t="shared" si="21"/>
        <v>0</v>
      </c>
      <c r="AL12" s="47">
        <f t="shared" si="22"/>
        <v>0</v>
      </c>
      <c r="AM12" s="47">
        <f t="shared" si="23"/>
        <v>0</v>
      </c>
      <c r="AN12" s="47">
        <f t="shared" si="24"/>
        <v>0</v>
      </c>
      <c r="AP12" s="118">
        <f t="shared" si="26"/>
        <v>1</v>
      </c>
      <c r="AQ12" s="120">
        <v>1</v>
      </c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Q12" s="263"/>
    </row>
    <row r="13" spans="2:69" ht="15.75">
      <c r="B13" s="237" t="s">
        <v>46</v>
      </c>
      <c r="C13" s="238"/>
      <c r="D13" s="238"/>
      <c r="E13" s="238" t="s">
        <v>49</v>
      </c>
      <c r="F13" s="239">
        <f>H13*'6-CUADRO RESUMEN '!$H$50</f>
        <v>62258631.7814762</v>
      </c>
      <c r="G13" s="240">
        <f>+H13/$L$4</f>
        <v>4.4444444444444444E-3</v>
      </c>
      <c r="H13" s="116">
        <v>4.0000000000000001E-3</v>
      </c>
      <c r="I13" s="242">
        <f t="shared" si="29"/>
        <v>4.4444444444444444E-3</v>
      </c>
      <c r="J13" s="248">
        <v>4.0000000000000001E-3</v>
      </c>
      <c r="K13" s="320"/>
      <c r="L13" s="321"/>
      <c r="M13" s="322"/>
      <c r="O13" s="138">
        <v>1</v>
      </c>
      <c r="P13" s="46">
        <f>SUM(Q13:AN13)</f>
        <v>62258631.7814762</v>
      </c>
      <c r="Q13" s="47">
        <f t="shared" si="1"/>
        <v>62258631.7814762</v>
      </c>
      <c r="R13" s="47">
        <f t="shared" si="2"/>
        <v>0</v>
      </c>
      <c r="S13" s="47">
        <f t="shared" si="28"/>
        <v>0</v>
      </c>
      <c r="T13" s="47">
        <f t="shared" si="28"/>
        <v>0</v>
      </c>
      <c r="U13" s="47">
        <f t="shared" si="28"/>
        <v>0</v>
      </c>
      <c r="V13" s="47">
        <f t="shared" si="28"/>
        <v>0</v>
      </c>
      <c r="W13" s="47">
        <f t="shared" si="28"/>
        <v>0</v>
      </c>
      <c r="X13" s="47">
        <f t="shared" si="28"/>
        <v>0</v>
      </c>
      <c r="Y13" s="47">
        <f t="shared" si="28"/>
        <v>0</v>
      </c>
      <c r="Z13" s="47">
        <f t="shared" si="28"/>
        <v>0</v>
      </c>
      <c r="AA13" s="47">
        <f t="shared" si="28"/>
        <v>0</v>
      </c>
      <c r="AB13" s="47">
        <f t="shared" si="28"/>
        <v>0</v>
      </c>
      <c r="AC13" s="47">
        <f t="shared" si="13"/>
        <v>0</v>
      </c>
      <c r="AD13" s="47">
        <f t="shared" si="14"/>
        <v>0</v>
      </c>
      <c r="AE13" s="47">
        <f t="shared" si="15"/>
        <v>0</v>
      </c>
      <c r="AF13" s="47">
        <f t="shared" si="16"/>
        <v>0</v>
      </c>
      <c r="AG13" s="47">
        <f t="shared" si="17"/>
        <v>0</v>
      </c>
      <c r="AH13" s="47">
        <f t="shared" si="18"/>
        <v>0</v>
      </c>
      <c r="AI13" s="47">
        <f t="shared" si="19"/>
        <v>0</v>
      </c>
      <c r="AJ13" s="47">
        <f t="shared" si="20"/>
        <v>0</v>
      </c>
      <c r="AK13" s="47">
        <f t="shared" si="21"/>
        <v>0</v>
      </c>
      <c r="AL13" s="47">
        <f t="shared" si="22"/>
        <v>0</v>
      </c>
      <c r="AM13" s="47">
        <f t="shared" si="23"/>
        <v>0</v>
      </c>
      <c r="AN13" s="47">
        <f t="shared" si="24"/>
        <v>0</v>
      </c>
      <c r="AP13" s="118">
        <f t="shared" si="26"/>
        <v>1</v>
      </c>
      <c r="AQ13" s="120">
        <v>1</v>
      </c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Q13" s="263"/>
    </row>
    <row r="14" spans="2:69" ht="15.75">
      <c r="B14" s="237" t="s">
        <v>217</v>
      </c>
      <c r="C14" s="238" t="s">
        <v>49</v>
      </c>
      <c r="D14" s="238"/>
      <c r="E14" s="238"/>
      <c r="F14" s="117">
        <v>6500000</v>
      </c>
      <c r="G14" s="240">
        <f>+F14/'6-CUADRO RESUMEN '!$N$24</f>
        <v>6.199376176733441E-4</v>
      </c>
      <c r="H14" s="241">
        <f>+F14/'6-CUADRO RESUMEN '!$H$50</f>
        <v>4.1761277522542307E-4</v>
      </c>
      <c r="I14" s="242">
        <f t="shared" si="29"/>
        <v>2.2222222222222223E-4</v>
      </c>
      <c r="J14" s="248">
        <v>2.0000000000000001E-4</v>
      </c>
      <c r="K14" s="320"/>
      <c r="L14" s="321"/>
      <c r="M14" s="322"/>
      <c r="O14" s="138">
        <v>1</v>
      </c>
      <c r="P14" s="46">
        <f t="shared" si="25"/>
        <v>6500000</v>
      </c>
      <c r="Q14" s="47">
        <f t="shared" si="1"/>
        <v>6500000</v>
      </c>
      <c r="R14" s="47">
        <f t="shared" si="2"/>
        <v>0</v>
      </c>
      <c r="S14" s="47">
        <f t="shared" si="3"/>
        <v>0</v>
      </c>
      <c r="T14" s="47">
        <f t="shared" si="4"/>
        <v>0</v>
      </c>
      <c r="U14" s="47">
        <f t="shared" si="5"/>
        <v>0</v>
      </c>
      <c r="V14" s="47">
        <f t="shared" si="6"/>
        <v>0</v>
      </c>
      <c r="W14" s="47">
        <f t="shared" si="7"/>
        <v>0</v>
      </c>
      <c r="X14" s="47">
        <f t="shared" si="8"/>
        <v>0</v>
      </c>
      <c r="Y14" s="47">
        <f t="shared" si="9"/>
        <v>0</v>
      </c>
      <c r="Z14" s="47">
        <f t="shared" si="10"/>
        <v>0</v>
      </c>
      <c r="AA14" s="47">
        <f t="shared" si="11"/>
        <v>0</v>
      </c>
      <c r="AB14" s="47">
        <f t="shared" si="12"/>
        <v>0</v>
      </c>
      <c r="AC14" s="47">
        <f t="shared" si="13"/>
        <v>0</v>
      </c>
      <c r="AD14" s="47">
        <f t="shared" si="14"/>
        <v>0</v>
      </c>
      <c r="AE14" s="47">
        <f t="shared" si="15"/>
        <v>0</v>
      </c>
      <c r="AF14" s="47">
        <f t="shared" si="16"/>
        <v>0</v>
      </c>
      <c r="AG14" s="47">
        <f t="shared" si="17"/>
        <v>0</v>
      </c>
      <c r="AH14" s="47">
        <f t="shared" si="18"/>
        <v>0</v>
      </c>
      <c r="AI14" s="47">
        <f t="shared" si="19"/>
        <v>0</v>
      </c>
      <c r="AJ14" s="47">
        <f t="shared" si="20"/>
        <v>0</v>
      </c>
      <c r="AK14" s="47">
        <f t="shared" si="21"/>
        <v>0</v>
      </c>
      <c r="AL14" s="47">
        <f t="shared" si="22"/>
        <v>0</v>
      </c>
      <c r="AM14" s="47">
        <f t="shared" si="23"/>
        <v>0</v>
      </c>
      <c r="AN14" s="47">
        <f t="shared" si="24"/>
        <v>0</v>
      </c>
      <c r="AP14" s="118">
        <f t="shared" si="26"/>
        <v>1</v>
      </c>
      <c r="AQ14" s="120">
        <v>1</v>
      </c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Q14" s="263"/>
    </row>
    <row r="15" spans="2:69" ht="15.75">
      <c r="B15" s="237" t="s">
        <v>218</v>
      </c>
      <c r="C15" s="238"/>
      <c r="D15" s="238"/>
      <c r="E15" s="238" t="s">
        <v>49</v>
      </c>
      <c r="F15" s="239">
        <f>H15*'6-CUADRO RESUMEN '!$H$50</f>
        <v>155646579.4536905</v>
      </c>
      <c r="G15" s="240">
        <f t="shared" ref="G15:G17" si="30">+H15/$L$4</f>
        <v>1.1111111111111112E-2</v>
      </c>
      <c r="H15" s="116">
        <v>0.01</v>
      </c>
      <c r="I15" s="242">
        <f t="shared" si="29"/>
        <v>1.1111111111111112E-2</v>
      </c>
      <c r="J15" s="248">
        <v>0.01</v>
      </c>
      <c r="K15" s="320"/>
      <c r="L15" s="321"/>
      <c r="M15" s="322"/>
      <c r="O15" s="138">
        <v>1</v>
      </c>
      <c r="P15" s="46">
        <f>SUM(Q15:AN15)</f>
        <v>155646579.4536905</v>
      </c>
      <c r="Q15" s="47">
        <f t="shared" si="1"/>
        <v>155646579.4536905</v>
      </c>
      <c r="R15" s="47">
        <f t="shared" si="2"/>
        <v>0</v>
      </c>
      <c r="S15" s="47">
        <f t="shared" ref="S15:AN15" si="31">+AS15*$F15</f>
        <v>0</v>
      </c>
      <c r="T15" s="47">
        <f t="shared" si="31"/>
        <v>0</v>
      </c>
      <c r="U15" s="47">
        <f t="shared" si="31"/>
        <v>0</v>
      </c>
      <c r="V15" s="47">
        <f t="shared" si="31"/>
        <v>0</v>
      </c>
      <c r="W15" s="47">
        <f t="shared" si="31"/>
        <v>0</v>
      </c>
      <c r="X15" s="47">
        <f t="shared" si="31"/>
        <v>0</v>
      </c>
      <c r="Y15" s="47">
        <f t="shared" si="31"/>
        <v>0</v>
      </c>
      <c r="Z15" s="47">
        <f t="shared" si="31"/>
        <v>0</v>
      </c>
      <c r="AA15" s="47">
        <f t="shared" si="31"/>
        <v>0</v>
      </c>
      <c r="AB15" s="47">
        <f t="shared" si="31"/>
        <v>0</v>
      </c>
      <c r="AC15" s="47">
        <f t="shared" si="31"/>
        <v>0</v>
      </c>
      <c r="AD15" s="47">
        <f t="shared" si="31"/>
        <v>0</v>
      </c>
      <c r="AE15" s="47">
        <f t="shared" si="31"/>
        <v>0</v>
      </c>
      <c r="AF15" s="47">
        <f t="shared" si="31"/>
        <v>0</v>
      </c>
      <c r="AG15" s="47">
        <f t="shared" si="31"/>
        <v>0</v>
      </c>
      <c r="AH15" s="47">
        <f t="shared" si="31"/>
        <v>0</v>
      </c>
      <c r="AI15" s="47">
        <f t="shared" si="31"/>
        <v>0</v>
      </c>
      <c r="AJ15" s="47">
        <f t="shared" si="31"/>
        <v>0</v>
      </c>
      <c r="AK15" s="47">
        <f t="shared" si="31"/>
        <v>0</v>
      </c>
      <c r="AL15" s="47">
        <f t="shared" si="31"/>
        <v>0</v>
      </c>
      <c r="AM15" s="47">
        <f t="shared" si="31"/>
        <v>0</v>
      </c>
      <c r="AN15" s="47">
        <f t="shared" si="31"/>
        <v>0</v>
      </c>
      <c r="AP15" s="118">
        <f t="shared" si="26"/>
        <v>1</v>
      </c>
      <c r="AQ15" s="120">
        <v>1</v>
      </c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Q15" s="263"/>
    </row>
    <row r="16" spans="2:69" ht="15.75">
      <c r="B16" s="237" t="s">
        <v>203</v>
      </c>
      <c r="C16" s="238"/>
      <c r="D16" s="238"/>
      <c r="E16" s="238" t="s">
        <v>49</v>
      </c>
      <c r="F16" s="239">
        <f>H16*'6-CUADRO RESUMEN '!$H$50</f>
        <v>10117027.664489882</v>
      </c>
      <c r="G16" s="240">
        <f t="shared" si="30"/>
        <v>7.2222222222222219E-4</v>
      </c>
      <c r="H16" s="116">
        <v>6.4999999999999997E-4</v>
      </c>
      <c r="I16" s="242">
        <f t="shared" si="29"/>
        <v>7.222222222222223E-4</v>
      </c>
      <c r="J16" s="248">
        <f>0.65%*0.1</f>
        <v>6.5000000000000008E-4</v>
      </c>
      <c r="K16" s="320" t="s">
        <v>151</v>
      </c>
      <c r="L16" s="321"/>
      <c r="M16" s="322"/>
      <c r="O16" s="138">
        <v>1</v>
      </c>
      <c r="P16" s="46">
        <f t="shared" si="25"/>
        <v>10117027.664489882</v>
      </c>
      <c r="Q16" s="47">
        <f t="shared" si="1"/>
        <v>10117027.664489882</v>
      </c>
      <c r="R16" s="47">
        <f t="shared" si="2"/>
        <v>0</v>
      </c>
      <c r="S16" s="47">
        <f t="shared" si="3"/>
        <v>0</v>
      </c>
      <c r="T16" s="47">
        <f t="shared" si="4"/>
        <v>0</v>
      </c>
      <c r="U16" s="47">
        <f t="shared" si="5"/>
        <v>0</v>
      </c>
      <c r="V16" s="47">
        <f t="shared" si="6"/>
        <v>0</v>
      </c>
      <c r="W16" s="47">
        <f t="shared" si="7"/>
        <v>0</v>
      </c>
      <c r="X16" s="47">
        <f t="shared" si="8"/>
        <v>0</v>
      </c>
      <c r="Y16" s="47">
        <f t="shared" si="9"/>
        <v>0</v>
      </c>
      <c r="Z16" s="47">
        <f t="shared" si="10"/>
        <v>0</v>
      </c>
      <c r="AA16" s="47">
        <f t="shared" si="11"/>
        <v>0</v>
      </c>
      <c r="AB16" s="47">
        <f t="shared" si="12"/>
        <v>0</v>
      </c>
      <c r="AC16" s="47">
        <f t="shared" si="13"/>
        <v>0</v>
      </c>
      <c r="AD16" s="47">
        <f t="shared" si="14"/>
        <v>0</v>
      </c>
      <c r="AE16" s="47">
        <f t="shared" si="15"/>
        <v>0</v>
      </c>
      <c r="AF16" s="47">
        <f t="shared" si="16"/>
        <v>0</v>
      </c>
      <c r="AG16" s="47">
        <f t="shared" si="17"/>
        <v>0</v>
      </c>
      <c r="AH16" s="47">
        <f t="shared" si="18"/>
        <v>0</v>
      </c>
      <c r="AI16" s="47">
        <f t="shared" si="19"/>
        <v>0</v>
      </c>
      <c r="AJ16" s="47">
        <f t="shared" si="20"/>
        <v>0</v>
      </c>
      <c r="AK16" s="47">
        <f t="shared" si="21"/>
        <v>0</v>
      </c>
      <c r="AL16" s="47">
        <f t="shared" si="22"/>
        <v>0</v>
      </c>
      <c r="AM16" s="47">
        <f t="shared" si="23"/>
        <v>0</v>
      </c>
      <c r="AN16" s="47">
        <f t="shared" si="24"/>
        <v>0</v>
      </c>
      <c r="AP16" s="118">
        <f t="shared" si="26"/>
        <v>1</v>
      </c>
      <c r="AQ16" s="120">
        <v>1</v>
      </c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Q16" s="263"/>
    </row>
    <row r="17" spans="2:69" ht="15.75">
      <c r="B17" s="237" t="s">
        <v>204</v>
      </c>
      <c r="C17" s="238"/>
      <c r="D17" s="238"/>
      <c r="E17" s="238" t="s">
        <v>49</v>
      </c>
      <c r="F17" s="239">
        <f>H17*'6-CUADRO RESUMEN '!$H$50</f>
        <v>25370392.45095155</v>
      </c>
      <c r="G17" s="240">
        <f t="shared" si="30"/>
        <v>1.811111111111111E-3</v>
      </c>
      <c r="H17" s="116">
        <v>1.6299999999999999E-3</v>
      </c>
      <c r="I17" s="242">
        <f t="shared" si="29"/>
        <v>1.8055555555555557E-3</v>
      </c>
      <c r="J17" s="248">
        <f>0.65%*0.25</f>
        <v>1.6250000000000001E-3</v>
      </c>
      <c r="K17" s="320" t="s">
        <v>151</v>
      </c>
      <c r="L17" s="321"/>
      <c r="M17" s="322"/>
      <c r="O17" s="138">
        <v>1</v>
      </c>
      <c r="P17" s="46">
        <f t="shared" si="25"/>
        <v>25370392.45095155</v>
      </c>
      <c r="Q17" s="47">
        <f t="shared" ref="Q17" si="32">+AQ17*$F17</f>
        <v>25370392.45095155</v>
      </c>
      <c r="R17" s="47">
        <f t="shared" ref="R17" si="33">+AR17*$F17</f>
        <v>0</v>
      </c>
      <c r="S17" s="47">
        <f t="shared" ref="S17" si="34">+AS17*$F17</f>
        <v>0</v>
      </c>
      <c r="T17" s="47">
        <f t="shared" ref="T17" si="35">+AT17*$F17</f>
        <v>0</v>
      </c>
      <c r="U17" s="47">
        <f t="shared" ref="U17" si="36">+AU17*$F17</f>
        <v>0</v>
      </c>
      <c r="V17" s="47">
        <f t="shared" ref="V17" si="37">+AV17*$F17</f>
        <v>0</v>
      </c>
      <c r="W17" s="47">
        <f t="shared" ref="W17" si="38">+AW17*$F17</f>
        <v>0</v>
      </c>
      <c r="X17" s="47">
        <f t="shared" ref="X17" si="39">+AX17*$F17</f>
        <v>0</v>
      </c>
      <c r="Y17" s="47">
        <f t="shared" ref="Y17" si="40">+AY17*$F17</f>
        <v>0</v>
      </c>
      <c r="Z17" s="47">
        <f t="shared" ref="Z17" si="41">+AZ17*$F17</f>
        <v>0</v>
      </c>
      <c r="AA17" s="47">
        <f t="shared" ref="AA17" si="42">+BA17*$F17</f>
        <v>0</v>
      </c>
      <c r="AB17" s="47">
        <f t="shared" ref="AB17" si="43">+BB17*$F17</f>
        <v>0</v>
      </c>
      <c r="AC17" s="47">
        <f t="shared" ref="AC17" si="44">+BC17*$F17</f>
        <v>0</v>
      </c>
      <c r="AD17" s="47">
        <f t="shared" ref="AD17" si="45">+BD17*$F17</f>
        <v>0</v>
      </c>
      <c r="AE17" s="47">
        <f t="shared" ref="AE17" si="46">+BE17*$F17</f>
        <v>0</v>
      </c>
      <c r="AF17" s="47">
        <f t="shared" ref="AF17" si="47">+BF17*$F17</f>
        <v>0</v>
      </c>
      <c r="AG17" s="47">
        <f t="shared" ref="AG17" si="48">+BG17*$F17</f>
        <v>0</v>
      </c>
      <c r="AH17" s="47">
        <f t="shared" ref="AH17" si="49">+BH17*$F17</f>
        <v>0</v>
      </c>
      <c r="AI17" s="47">
        <f t="shared" ref="AI17" si="50">+BI17*$F17</f>
        <v>0</v>
      </c>
      <c r="AJ17" s="47">
        <f t="shared" ref="AJ17" si="51">+BJ17*$F17</f>
        <v>0</v>
      </c>
      <c r="AK17" s="47">
        <f t="shared" ref="AK17" si="52">+BK17*$F17</f>
        <v>0</v>
      </c>
      <c r="AL17" s="47">
        <f t="shared" ref="AL17" si="53">+BL17*$F17</f>
        <v>0</v>
      </c>
      <c r="AM17" s="47">
        <f t="shared" ref="AM17" si="54">+BM17*$F17</f>
        <v>0</v>
      </c>
      <c r="AN17" s="47">
        <f t="shared" ref="AN17" si="55">+BN17*$F17</f>
        <v>0</v>
      </c>
      <c r="AP17" s="118">
        <f t="shared" si="26"/>
        <v>1</v>
      </c>
      <c r="AQ17" s="120">
        <v>1</v>
      </c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Q17" s="263"/>
    </row>
    <row r="18" spans="2:69" ht="15.75">
      <c r="B18" s="237" t="s">
        <v>47</v>
      </c>
      <c r="C18" s="238"/>
      <c r="D18" s="238"/>
      <c r="E18" s="238" t="s">
        <v>49</v>
      </c>
      <c r="F18" s="239">
        <f>H18*'6-CUADRO RESUMEN '!$H$50</f>
        <v>233469869.18053573</v>
      </c>
      <c r="G18" s="240">
        <f t="shared" ref="G18:G19" si="56">+H18/$L$4</f>
        <v>1.6666666666666666E-2</v>
      </c>
      <c r="H18" s="116">
        <v>1.4999999999999999E-2</v>
      </c>
      <c r="I18" s="242">
        <f t="shared" ref="I18:I19" si="57">J18/$L$4</f>
        <v>1.6666666666666666E-2</v>
      </c>
      <c r="J18" s="248">
        <v>1.4999999999999999E-2</v>
      </c>
      <c r="K18" s="320"/>
      <c r="L18" s="321"/>
      <c r="M18" s="322"/>
      <c r="O18" s="138">
        <v>1</v>
      </c>
      <c r="P18" s="46">
        <f t="shared" si="25"/>
        <v>233469869.18053573</v>
      </c>
      <c r="Q18" s="47">
        <f t="shared" ref="Q18:Q19" si="58">+AQ18*$F18</f>
        <v>0</v>
      </c>
      <c r="R18" s="47">
        <f t="shared" ref="R18:R19" si="59">+AR18*$F18</f>
        <v>0</v>
      </c>
      <c r="S18" s="47">
        <f t="shared" si="3"/>
        <v>0</v>
      </c>
      <c r="T18" s="47">
        <f t="shared" si="4"/>
        <v>0</v>
      </c>
      <c r="U18" s="47">
        <f t="shared" si="5"/>
        <v>0</v>
      </c>
      <c r="V18" s="47">
        <f t="shared" si="6"/>
        <v>0</v>
      </c>
      <c r="W18" s="47">
        <f t="shared" si="7"/>
        <v>0</v>
      </c>
      <c r="X18" s="47">
        <f t="shared" si="8"/>
        <v>0</v>
      </c>
      <c r="Y18" s="47">
        <f t="shared" si="9"/>
        <v>0</v>
      </c>
      <c r="Z18" s="47">
        <f t="shared" si="10"/>
        <v>0</v>
      </c>
      <c r="AA18" s="47">
        <f t="shared" si="11"/>
        <v>0</v>
      </c>
      <c r="AB18" s="47">
        <f t="shared" si="12"/>
        <v>0</v>
      </c>
      <c r="AC18" s="47">
        <f t="shared" si="13"/>
        <v>0</v>
      </c>
      <c r="AD18" s="47">
        <f t="shared" si="14"/>
        <v>0</v>
      </c>
      <c r="AE18" s="47">
        <f t="shared" si="15"/>
        <v>0</v>
      </c>
      <c r="AF18" s="47">
        <f t="shared" si="16"/>
        <v>0</v>
      </c>
      <c r="AG18" s="47">
        <f t="shared" si="17"/>
        <v>0</v>
      </c>
      <c r="AH18" s="47">
        <f t="shared" si="18"/>
        <v>233469869.18053573</v>
      </c>
      <c r="AI18" s="47">
        <f t="shared" si="19"/>
        <v>0</v>
      </c>
      <c r="AJ18" s="47">
        <f t="shared" si="20"/>
        <v>0</v>
      </c>
      <c r="AK18" s="47">
        <f t="shared" si="21"/>
        <v>0</v>
      </c>
      <c r="AL18" s="47">
        <f t="shared" si="22"/>
        <v>0</v>
      </c>
      <c r="AM18" s="47">
        <f t="shared" si="23"/>
        <v>0</v>
      </c>
      <c r="AN18" s="47">
        <f t="shared" si="24"/>
        <v>0</v>
      </c>
      <c r="AP18" s="118">
        <f t="shared" si="26"/>
        <v>1</v>
      </c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>
        <v>1</v>
      </c>
      <c r="BI18" s="120"/>
      <c r="BJ18" s="120"/>
      <c r="BK18" s="120"/>
      <c r="BL18" s="120"/>
      <c r="BM18" s="120"/>
      <c r="BN18" s="120"/>
      <c r="BQ18" s="263"/>
    </row>
    <row r="19" spans="2:69" ht="15.75">
      <c r="B19" s="237" t="s">
        <v>110</v>
      </c>
      <c r="C19" s="238"/>
      <c r="D19" s="238"/>
      <c r="E19" s="238" t="s">
        <v>49</v>
      </c>
      <c r="F19" s="239">
        <f>H19*'6-CUADRO RESUMEN '!$H$50</f>
        <v>155646579.4536905</v>
      </c>
      <c r="G19" s="240">
        <f t="shared" si="56"/>
        <v>1.1111111111111112E-2</v>
      </c>
      <c r="H19" s="116">
        <v>0.01</v>
      </c>
      <c r="I19" s="242">
        <f t="shared" si="57"/>
        <v>1.1111111111111112E-2</v>
      </c>
      <c r="J19" s="248">
        <v>0.01</v>
      </c>
      <c r="K19" s="320"/>
      <c r="L19" s="321"/>
      <c r="M19" s="322"/>
      <c r="O19" s="138">
        <v>1</v>
      </c>
      <c r="P19" s="46">
        <f t="shared" si="25"/>
        <v>155646579.4536905</v>
      </c>
      <c r="Q19" s="47">
        <f t="shared" si="58"/>
        <v>12970548.287807543</v>
      </c>
      <c r="R19" s="47">
        <f t="shared" si="59"/>
        <v>12970548.287807543</v>
      </c>
      <c r="S19" s="47">
        <f t="shared" si="3"/>
        <v>12970548.287807543</v>
      </c>
      <c r="T19" s="47">
        <f t="shared" si="4"/>
        <v>12970548.287807543</v>
      </c>
      <c r="U19" s="47">
        <f t="shared" si="5"/>
        <v>12970548.287807543</v>
      </c>
      <c r="V19" s="47">
        <f t="shared" si="6"/>
        <v>12970548.287807543</v>
      </c>
      <c r="W19" s="47">
        <f t="shared" si="7"/>
        <v>12970548.287807543</v>
      </c>
      <c r="X19" s="47">
        <f t="shared" si="8"/>
        <v>12970548.287807543</v>
      </c>
      <c r="Y19" s="47">
        <f t="shared" si="9"/>
        <v>12970548.287807543</v>
      </c>
      <c r="Z19" s="47">
        <f t="shared" si="10"/>
        <v>12970548.287807543</v>
      </c>
      <c r="AA19" s="47">
        <f t="shared" si="11"/>
        <v>12970548.287807543</v>
      </c>
      <c r="AB19" s="47">
        <f t="shared" si="12"/>
        <v>12970548.287807543</v>
      </c>
      <c r="AC19" s="47">
        <f t="shared" si="13"/>
        <v>0</v>
      </c>
      <c r="AD19" s="47">
        <f t="shared" si="14"/>
        <v>0</v>
      </c>
      <c r="AE19" s="47">
        <f t="shared" si="15"/>
        <v>0</v>
      </c>
      <c r="AF19" s="47">
        <f t="shared" si="16"/>
        <v>0</v>
      </c>
      <c r="AG19" s="47">
        <f t="shared" si="17"/>
        <v>0</v>
      </c>
      <c r="AH19" s="47">
        <f t="shared" si="18"/>
        <v>0</v>
      </c>
      <c r="AI19" s="47">
        <f t="shared" si="19"/>
        <v>0</v>
      </c>
      <c r="AJ19" s="47">
        <f t="shared" si="20"/>
        <v>0</v>
      </c>
      <c r="AK19" s="47">
        <f t="shared" si="21"/>
        <v>0</v>
      </c>
      <c r="AL19" s="47">
        <f t="shared" si="22"/>
        <v>0</v>
      </c>
      <c r="AM19" s="47">
        <f t="shared" si="23"/>
        <v>0</v>
      </c>
      <c r="AN19" s="47">
        <f t="shared" si="24"/>
        <v>0</v>
      </c>
      <c r="AP19" s="118">
        <f t="shared" si="26"/>
        <v>1.0000000000000002</v>
      </c>
      <c r="AQ19" s="121">
        <v>8.3333333333333343E-2</v>
      </c>
      <c r="AR19" s="121">
        <v>8.3333333333333343E-2</v>
      </c>
      <c r="AS19" s="121">
        <v>8.3333333333333343E-2</v>
      </c>
      <c r="AT19" s="121">
        <v>8.3333333333333343E-2</v>
      </c>
      <c r="AU19" s="121">
        <v>8.3333333333333343E-2</v>
      </c>
      <c r="AV19" s="121">
        <v>8.3333333333333343E-2</v>
      </c>
      <c r="AW19" s="121">
        <v>8.3333333333333343E-2</v>
      </c>
      <c r="AX19" s="121">
        <v>8.3333333333333343E-2</v>
      </c>
      <c r="AY19" s="121">
        <v>8.3333333333333343E-2</v>
      </c>
      <c r="AZ19" s="121">
        <v>8.3333333333333343E-2</v>
      </c>
      <c r="BA19" s="121">
        <v>8.3333333333333343E-2</v>
      </c>
      <c r="BB19" s="121">
        <v>8.3333333333333343E-2</v>
      </c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Q19" s="263"/>
    </row>
    <row r="20" spans="2:69" ht="15.75">
      <c r="B20" s="113"/>
      <c r="C20" s="238"/>
      <c r="D20" s="238"/>
      <c r="E20" s="238"/>
      <c r="F20" s="239">
        <f>H20*'6-CUADRO RESUMEN '!$H$50</f>
        <v>0</v>
      </c>
      <c r="G20" s="240">
        <f>+F20/'6-CUADRO RESUMEN '!$N$24</f>
        <v>0</v>
      </c>
      <c r="H20" s="116"/>
      <c r="I20" s="242"/>
      <c r="J20" s="248"/>
      <c r="K20" s="317"/>
      <c r="L20" s="318"/>
      <c r="M20" s="319"/>
      <c r="O20" s="138">
        <v>1</v>
      </c>
      <c r="P20" s="46">
        <f>SUM(Q20:AN20)</f>
        <v>0</v>
      </c>
      <c r="Q20" s="47">
        <f t="shared" ref="Q20:AN20" si="60">+AQ20*$F20</f>
        <v>0</v>
      </c>
      <c r="R20" s="47">
        <f t="shared" si="60"/>
        <v>0</v>
      </c>
      <c r="S20" s="47">
        <f t="shared" si="60"/>
        <v>0</v>
      </c>
      <c r="T20" s="47">
        <f t="shared" si="60"/>
        <v>0</v>
      </c>
      <c r="U20" s="47">
        <f t="shared" si="60"/>
        <v>0</v>
      </c>
      <c r="V20" s="47">
        <f t="shared" si="60"/>
        <v>0</v>
      </c>
      <c r="W20" s="47">
        <f t="shared" si="60"/>
        <v>0</v>
      </c>
      <c r="X20" s="47">
        <f t="shared" si="60"/>
        <v>0</v>
      </c>
      <c r="Y20" s="47">
        <f t="shared" si="60"/>
        <v>0</v>
      </c>
      <c r="Z20" s="47">
        <f t="shared" si="60"/>
        <v>0</v>
      </c>
      <c r="AA20" s="47">
        <f t="shared" si="60"/>
        <v>0</v>
      </c>
      <c r="AB20" s="47">
        <f t="shared" si="60"/>
        <v>0</v>
      </c>
      <c r="AC20" s="47">
        <f t="shared" si="60"/>
        <v>0</v>
      </c>
      <c r="AD20" s="47">
        <f t="shared" si="60"/>
        <v>0</v>
      </c>
      <c r="AE20" s="47">
        <f t="shared" si="60"/>
        <v>0</v>
      </c>
      <c r="AF20" s="47">
        <f t="shared" si="60"/>
        <v>0</v>
      </c>
      <c r="AG20" s="47">
        <f t="shared" si="60"/>
        <v>0</v>
      </c>
      <c r="AH20" s="47">
        <f t="shared" si="60"/>
        <v>0</v>
      </c>
      <c r="AI20" s="47">
        <f t="shared" si="60"/>
        <v>0</v>
      </c>
      <c r="AJ20" s="47">
        <f t="shared" si="60"/>
        <v>0</v>
      </c>
      <c r="AK20" s="47">
        <f t="shared" si="60"/>
        <v>0</v>
      </c>
      <c r="AL20" s="47">
        <f t="shared" si="60"/>
        <v>0</v>
      </c>
      <c r="AM20" s="47">
        <f t="shared" si="60"/>
        <v>0</v>
      </c>
      <c r="AN20" s="47">
        <f t="shared" si="60"/>
        <v>0</v>
      </c>
      <c r="AP20" s="118">
        <f>SUM(AQ20:BN20)</f>
        <v>1</v>
      </c>
      <c r="AQ20" s="120">
        <v>1</v>
      </c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Q20" s="263"/>
    </row>
    <row r="21" spans="2:69" ht="15.75">
      <c r="B21" s="113"/>
      <c r="C21" s="238"/>
      <c r="D21" s="238"/>
      <c r="E21" s="238"/>
      <c r="F21" s="239">
        <f>H21*'6-CUADRO RESUMEN '!$H$50</f>
        <v>0</v>
      </c>
      <c r="G21" s="240">
        <f>+F21/'6-CUADRO RESUMEN '!$N$24</f>
        <v>0</v>
      </c>
      <c r="H21" s="116"/>
      <c r="I21" s="242"/>
      <c r="J21" s="248"/>
      <c r="K21" s="317"/>
      <c r="L21" s="318"/>
      <c r="M21" s="319"/>
      <c r="O21" s="138">
        <v>1</v>
      </c>
      <c r="P21" s="46">
        <f t="shared" ref="P21:P24" si="61">SUM(Q21:AN21)</f>
        <v>0</v>
      </c>
      <c r="Q21" s="47">
        <f t="shared" ref="Q21:Q24" si="62">+AQ21*$F21</f>
        <v>0</v>
      </c>
      <c r="R21" s="47">
        <f t="shared" ref="R21:R24" si="63">+AR21*$F21</f>
        <v>0</v>
      </c>
      <c r="S21" s="47">
        <f t="shared" ref="S21:S24" si="64">+AS21*$F21</f>
        <v>0</v>
      </c>
      <c r="T21" s="47">
        <f t="shared" ref="T21:T24" si="65">+AT21*$F21</f>
        <v>0</v>
      </c>
      <c r="U21" s="47">
        <f t="shared" ref="U21:U24" si="66">+AU21*$F21</f>
        <v>0</v>
      </c>
      <c r="V21" s="47">
        <f t="shared" ref="V21:V24" si="67">+AV21*$F21</f>
        <v>0</v>
      </c>
      <c r="W21" s="47">
        <f t="shared" ref="W21:W24" si="68">+AW21*$F21</f>
        <v>0</v>
      </c>
      <c r="X21" s="47">
        <f t="shared" ref="X21:X24" si="69">+AX21*$F21</f>
        <v>0</v>
      </c>
      <c r="Y21" s="47">
        <f t="shared" ref="Y21:Y24" si="70">+AY21*$F21</f>
        <v>0</v>
      </c>
      <c r="Z21" s="47">
        <f t="shared" ref="Z21:Z24" si="71">+AZ21*$F21</f>
        <v>0</v>
      </c>
      <c r="AA21" s="47">
        <f t="shared" ref="AA21:AA24" si="72">+BA21*$F21</f>
        <v>0</v>
      </c>
      <c r="AB21" s="47">
        <f t="shared" ref="AB21:AB24" si="73">+BB21*$F21</f>
        <v>0</v>
      </c>
      <c r="AC21" s="47">
        <f t="shared" ref="AC21:AC24" si="74">+BC21*$F21</f>
        <v>0</v>
      </c>
      <c r="AD21" s="47">
        <f t="shared" ref="AD21:AD24" si="75">+BD21*$F21</f>
        <v>0</v>
      </c>
      <c r="AE21" s="47">
        <f t="shared" ref="AE21:AE24" si="76">+BE21*$F21</f>
        <v>0</v>
      </c>
      <c r="AF21" s="47">
        <f t="shared" ref="AF21:AF24" si="77">+BF21*$F21</f>
        <v>0</v>
      </c>
      <c r="AG21" s="47">
        <f t="shared" ref="AG21:AG24" si="78">+BG21*$F21</f>
        <v>0</v>
      </c>
      <c r="AH21" s="47">
        <f t="shared" ref="AH21:AH24" si="79">+BH21*$F21</f>
        <v>0</v>
      </c>
      <c r="AI21" s="47">
        <f t="shared" ref="AI21:AI24" si="80">+BI21*$F21</f>
        <v>0</v>
      </c>
      <c r="AJ21" s="47">
        <f t="shared" ref="AJ21:AJ24" si="81">+BJ21*$F21</f>
        <v>0</v>
      </c>
      <c r="AK21" s="47">
        <f t="shared" ref="AK21:AK24" si="82">+BK21*$F21</f>
        <v>0</v>
      </c>
      <c r="AL21" s="47">
        <f t="shared" ref="AL21:AL24" si="83">+BL21*$F21</f>
        <v>0</v>
      </c>
      <c r="AM21" s="47">
        <f t="shared" ref="AM21:AM24" si="84">+BM21*$F21</f>
        <v>0</v>
      </c>
      <c r="AN21" s="47">
        <f t="shared" ref="AN21:AN24" si="85">+BN21*$F21</f>
        <v>0</v>
      </c>
      <c r="AP21" s="118">
        <f t="shared" si="26"/>
        <v>0</v>
      </c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Q21" s="263"/>
    </row>
    <row r="22" spans="2:69" ht="15.75">
      <c r="B22" s="113"/>
      <c r="C22" s="238"/>
      <c r="D22" s="238"/>
      <c r="E22" s="238"/>
      <c r="F22" s="239">
        <f>H22*'6-CUADRO RESUMEN '!$H$50</f>
        <v>0</v>
      </c>
      <c r="G22" s="240"/>
      <c r="H22" s="116"/>
      <c r="I22" s="242"/>
      <c r="J22" s="248"/>
      <c r="K22" s="296"/>
      <c r="L22" s="297"/>
      <c r="M22" s="298"/>
      <c r="O22" s="138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P22" s="118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Q22" s="263"/>
    </row>
    <row r="23" spans="2:69" ht="15.75">
      <c r="B23" s="113"/>
      <c r="C23" s="238"/>
      <c r="D23" s="238"/>
      <c r="E23" s="238"/>
      <c r="F23" s="117"/>
      <c r="G23" s="240">
        <f>+F23/'6-CUADRO RESUMEN '!$N$24</f>
        <v>0</v>
      </c>
      <c r="H23" s="240">
        <f>+F23/'6-CUADRO RESUMEN '!$H$50</f>
        <v>0</v>
      </c>
      <c r="I23" s="242"/>
      <c r="J23" s="248"/>
      <c r="K23" s="317"/>
      <c r="L23" s="318"/>
      <c r="M23" s="319"/>
      <c r="O23" s="138">
        <v>1</v>
      </c>
      <c r="P23" s="46">
        <f t="shared" si="61"/>
        <v>0</v>
      </c>
      <c r="Q23" s="47">
        <f t="shared" si="62"/>
        <v>0</v>
      </c>
      <c r="R23" s="47">
        <f t="shared" si="63"/>
        <v>0</v>
      </c>
      <c r="S23" s="47">
        <f t="shared" si="64"/>
        <v>0</v>
      </c>
      <c r="T23" s="47">
        <f t="shared" si="65"/>
        <v>0</v>
      </c>
      <c r="U23" s="47">
        <f t="shared" si="66"/>
        <v>0</v>
      </c>
      <c r="V23" s="47">
        <f t="shared" si="67"/>
        <v>0</v>
      </c>
      <c r="W23" s="47">
        <f t="shared" si="68"/>
        <v>0</v>
      </c>
      <c r="X23" s="47">
        <f t="shared" si="69"/>
        <v>0</v>
      </c>
      <c r="Y23" s="47">
        <f t="shared" si="70"/>
        <v>0</v>
      </c>
      <c r="Z23" s="47">
        <f t="shared" si="71"/>
        <v>0</v>
      </c>
      <c r="AA23" s="47">
        <f t="shared" si="72"/>
        <v>0</v>
      </c>
      <c r="AB23" s="47">
        <f t="shared" si="73"/>
        <v>0</v>
      </c>
      <c r="AC23" s="47">
        <f t="shared" si="74"/>
        <v>0</v>
      </c>
      <c r="AD23" s="47">
        <f t="shared" si="75"/>
        <v>0</v>
      </c>
      <c r="AE23" s="47">
        <f t="shared" si="76"/>
        <v>0</v>
      </c>
      <c r="AF23" s="47">
        <f t="shared" si="77"/>
        <v>0</v>
      </c>
      <c r="AG23" s="47">
        <f t="shared" si="78"/>
        <v>0</v>
      </c>
      <c r="AH23" s="47">
        <f t="shared" si="79"/>
        <v>0</v>
      </c>
      <c r="AI23" s="47">
        <f t="shared" si="80"/>
        <v>0</v>
      </c>
      <c r="AJ23" s="47">
        <f t="shared" si="81"/>
        <v>0</v>
      </c>
      <c r="AK23" s="47">
        <f t="shared" si="82"/>
        <v>0</v>
      </c>
      <c r="AL23" s="47">
        <f t="shared" si="83"/>
        <v>0</v>
      </c>
      <c r="AM23" s="47">
        <f t="shared" si="84"/>
        <v>0</v>
      </c>
      <c r="AN23" s="47">
        <f t="shared" si="85"/>
        <v>0</v>
      </c>
      <c r="AP23" s="118">
        <f t="shared" si="26"/>
        <v>0</v>
      </c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Q23" s="263"/>
    </row>
    <row r="24" spans="2:69" ht="15.75">
      <c r="B24" s="113"/>
      <c r="C24" s="238"/>
      <c r="D24" s="238"/>
      <c r="E24" s="238"/>
      <c r="F24" s="117"/>
      <c r="G24" s="240">
        <f>+F24/'6-CUADRO RESUMEN '!$N$24</f>
        <v>0</v>
      </c>
      <c r="H24" s="240">
        <f>+F24/'6-CUADRO RESUMEN '!$H$50</f>
        <v>0</v>
      </c>
      <c r="I24" s="242"/>
      <c r="J24" s="248"/>
      <c r="K24" s="317"/>
      <c r="L24" s="318"/>
      <c r="M24" s="319"/>
      <c r="O24" s="138">
        <v>1</v>
      </c>
      <c r="P24" s="46">
        <f t="shared" si="61"/>
        <v>0</v>
      </c>
      <c r="Q24" s="47">
        <f t="shared" si="62"/>
        <v>0</v>
      </c>
      <c r="R24" s="47">
        <f t="shared" si="63"/>
        <v>0</v>
      </c>
      <c r="S24" s="47">
        <f t="shared" si="64"/>
        <v>0</v>
      </c>
      <c r="T24" s="47">
        <f t="shared" si="65"/>
        <v>0</v>
      </c>
      <c r="U24" s="47">
        <f t="shared" si="66"/>
        <v>0</v>
      </c>
      <c r="V24" s="47">
        <f t="shared" si="67"/>
        <v>0</v>
      </c>
      <c r="W24" s="47">
        <f t="shared" si="68"/>
        <v>0</v>
      </c>
      <c r="X24" s="47">
        <f t="shared" si="69"/>
        <v>0</v>
      </c>
      <c r="Y24" s="47">
        <f t="shared" si="70"/>
        <v>0</v>
      </c>
      <c r="Z24" s="47">
        <f t="shared" si="71"/>
        <v>0</v>
      </c>
      <c r="AA24" s="47">
        <f t="shared" si="72"/>
        <v>0</v>
      </c>
      <c r="AB24" s="47">
        <f t="shared" si="73"/>
        <v>0</v>
      </c>
      <c r="AC24" s="47">
        <f t="shared" si="74"/>
        <v>0</v>
      </c>
      <c r="AD24" s="47">
        <f t="shared" si="75"/>
        <v>0</v>
      </c>
      <c r="AE24" s="47">
        <f t="shared" si="76"/>
        <v>0</v>
      </c>
      <c r="AF24" s="47">
        <f t="shared" si="77"/>
        <v>0</v>
      </c>
      <c r="AG24" s="47">
        <f t="shared" si="78"/>
        <v>0</v>
      </c>
      <c r="AH24" s="47">
        <f t="shared" si="79"/>
        <v>0</v>
      </c>
      <c r="AI24" s="47">
        <f t="shared" si="80"/>
        <v>0</v>
      </c>
      <c r="AJ24" s="47">
        <f t="shared" si="81"/>
        <v>0</v>
      </c>
      <c r="AK24" s="47">
        <f t="shared" si="82"/>
        <v>0</v>
      </c>
      <c r="AL24" s="47">
        <f t="shared" si="83"/>
        <v>0</v>
      </c>
      <c r="AM24" s="47">
        <f t="shared" si="84"/>
        <v>0</v>
      </c>
      <c r="AN24" s="47">
        <f t="shared" si="85"/>
        <v>0</v>
      </c>
      <c r="AP24" s="118">
        <f t="shared" si="26"/>
        <v>0</v>
      </c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Q24" s="263"/>
    </row>
    <row r="27" spans="2:69" ht="15.75" thickBot="1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2:69" ht="19.5" thickBot="1">
      <c r="B28" s="198" t="s">
        <v>216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O28" s="124" t="s">
        <v>156</v>
      </c>
      <c r="P28" s="46" t="e">
        <f t="shared" si="25"/>
        <v>#REF!</v>
      </c>
      <c r="Q28" s="43" t="e">
        <f>SUMPRODUCT(AQ7:AQ24,#REF!)</f>
        <v>#REF!</v>
      </c>
      <c r="R28" s="43" t="e">
        <f>SUMPRODUCT(AR7:AR24,#REF!)</f>
        <v>#REF!</v>
      </c>
      <c r="S28" s="43" t="e">
        <f>SUMPRODUCT(AS7:AS24,#REF!)</f>
        <v>#REF!</v>
      </c>
      <c r="T28" s="43" t="e">
        <f>SUMPRODUCT(AT7:AT24,#REF!)</f>
        <v>#REF!</v>
      </c>
      <c r="U28" s="43" t="e">
        <f>SUMPRODUCT(AU7:AU24,#REF!)</f>
        <v>#REF!</v>
      </c>
      <c r="V28" s="43" t="e">
        <f>SUMPRODUCT(AV7:AV24,#REF!)</f>
        <v>#REF!</v>
      </c>
      <c r="W28" s="43" t="e">
        <f>SUMPRODUCT(AW7:AW24,#REF!)</f>
        <v>#REF!</v>
      </c>
      <c r="X28" s="43" t="e">
        <f>SUMPRODUCT(AX7:AX24,#REF!)</f>
        <v>#REF!</v>
      </c>
      <c r="Y28" s="43" t="e">
        <f>SUMPRODUCT(AY7:AY24,#REF!)</f>
        <v>#REF!</v>
      </c>
      <c r="Z28" s="43" t="e">
        <f>SUMPRODUCT(AZ7:AZ24,#REF!)</f>
        <v>#REF!</v>
      </c>
      <c r="AA28" s="43" t="e">
        <f>SUMPRODUCT(BA7:BA24,#REF!)</f>
        <v>#REF!</v>
      </c>
      <c r="AB28" s="43" t="e">
        <f>SUMPRODUCT(BB7:BB24,#REF!)</f>
        <v>#REF!</v>
      </c>
      <c r="AC28" s="43" t="e">
        <f>SUMPRODUCT(BC7:BC24,#REF!)</f>
        <v>#REF!</v>
      </c>
      <c r="AD28" s="43" t="e">
        <f>SUMPRODUCT(BD7:BD24,#REF!)</f>
        <v>#REF!</v>
      </c>
      <c r="AE28" s="43" t="e">
        <f>SUMPRODUCT(BE7:BE24,#REF!)</f>
        <v>#REF!</v>
      </c>
      <c r="AF28" s="43" t="e">
        <f>SUMPRODUCT(BF7:BF24,#REF!)</f>
        <v>#REF!</v>
      </c>
      <c r="AG28" s="43" t="e">
        <f>SUMPRODUCT(BG7:BG24,#REF!)</f>
        <v>#REF!</v>
      </c>
      <c r="AH28" s="43" t="e">
        <f>SUMPRODUCT(BH7:BH24,#REF!)</f>
        <v>#REF!</v>
      </c>
      <c r="AI28" s="43" t="e">
        <f>SUMPRODUCT(BI7:BI24,#REF!)</f>
        <v>#REF!</v>
      </c>
      <c r="AJ28" s="43" t="e">
        <f>SUMPRODUCT(BJ7:BJ24,#REF!)</f>
        <v>#REF!</v>
      </c>
      <c r="AK28" s="43" t="e">
        <f>SUMPRODUCT(BK7:BK24,#REF!)</f>
        <v>#REF!</v>
      </c>
      <c r="AL28" s="43" t="e">
        <f>SUMPRODUCT(BL7:BL24,#REF!)</f>
        <v>#REF!</v>
      </c>
      <c r="AM28" s="43" t="e">
        <f>SUMPRODUCT(BM7:BM24,#REF!)</f>
        <v>#REF!</v>
      </c>
      <c r="AN28" s="43" t="e">
        <f>SUMPRODUCT(BN7:BN24,#REF!)</f>
        <v>#REF!</v>
      </c>
    </row>
    <row r="29" spans="2:69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2:69" ht="30">
      <c r="B30" s="244" t="s">
        <v>64</v>
      </c>
      <c r="C30" s="245"/>
      <c r="D30" s="245"/>
      <c r="E30" s="245" t="s">
        <v>49</v>
      </c>
      <c r="F30" s="246">
        <f>+H30*'6-CUADRO RESUMEN '!H50</f>
        <v>2334698691.8053575</v>
      </c>
      <c r="G30" s="247">
        <f>H30/$L$4</f>
        <v>0.16666666666666666</v>
      </c>
      <c r="H30" s="287">
        <v>0.15</v>
      </c>
      <c r="I30" s="288"/>
      <c r="J30" s="288"/>
      <c r="K30" s="288"/>
      <c r="L30" s="288"/>
      <c r="M30" s="289"/>
      <c r="O30" s="136" t="s">
        <v>162</v>
      </c>
      <c r="P30" s="49" t="e">
        <f>SUM(Q30:AN30)</f>
        <v>#REF!</v>
      </c>
      <c r="Q30" s="50" t="e">
        <f>SUMPRODUCT(AQ7:AQ24,#REF!,$O$7:$O$24)</f>
        <v>#REF!</v>
      </c>
      <c r="R30" s="50" t="e">
        <f>SUMPRODUCT(AR7:AR24,#REF!,$O$7:$O$24)</f>
        <v>#REF!</v>
      </c>
      <c r="S30" s="50" t="e">
        <f>SUMPRODUCT(AS7:AS24,#REF!,$O$7:$O$24)</f>
        <v>#REF!</v>
      </c>
      <c r="T30" s="50" t="e">
        <f>SUMPRODUCT(AT7:AT24,#REF!,$O$7:$O$24)</f>
        <v>#REF!</v>
      </c>
      <c r="U30" s="50" t="e">
        <f>SUMPRODUCT(AU7:AU24,#REF!,$O$7:$O$24)</f>
        <v>#REF!</v>
      </c>
      <c r="V30" s="50" t="e">
        <f>SUMPRODUCT(AV7:AV24,#REF!,$O$7:$O$24)</f>
        <v>#REF!</v>
      </c>
      <c r="W30" s="50" t="e">
        <f>SUMPRODUCT(AW7:AW24,#REF!,$O$7:$O$24)</f>
        <v>#REF!</v>
      </c>
      <c r="X30" s="50" t="e">
        <f>SUMPRODUCT(AX7:AX24,#REF!,$O$7:$O$24)</f>
        <v>#REF!</v>
      </c>
      <c r="Y30" s="50" t="e">
        <f>SUMPRODUCT(AY7:AY24,#REF!,$O$7:$O$24)</f>
        <v>#REF!</v>
      </c>
      <c r="Z30" s="50" t="e">
        <f>SUMPRODUCT(AZ7:AZ24,#REF!,$O$7:$O$24)</f>
        <v>#REF!</v>
      </c>
      <c r="AA30" s="50" t="e">
        <f>SUMPRODUCT(BA7:BA24,#REF!,$O$7:$O$24)</f>
        <v>#REF!</v>
      </c>
      <c r="AB30" s="50" t="e">
        <f>SUMPRODUCT(BB7:BB24,#REF!,$O$7:$O$24)</f>
        <v>#REF!</v>
      </c>
      <c r="AC30" s="50" t="e">
        <f>SUMPRODUCT(BC7:BC24,#REF!,$O$7:$O$24)</f>
        <v>#REF!</v>
      </c>
      <c r="AD30" s="50" t="e">
        <f>SUMPRODUCT(BD7:BD24,#REF!,$O$7:$O$24)</f>
        <v>#REF!</v>
      </c>
      <c r="AE30" s="50" t="e">
        <f>SUMPRODUCT(BE7:BE24,#REF!,$O$7:$O$24)</f>
        <v>#REF!</v>
      </c>
      <c r="AF30" s="50" t="e">
        <f>SUMPRODUCT(BF7:BF24,#REF!,$O$7:$O$24)</f>
        <v>#REF!</v>
      </c>
      <c r="AG30" s="50" t="e">
        <f>SUMPRODUCT(BG7:BG24,#REF!,$O$7:$O$24)</f>
        <v>#REF!</v>
      </c>
      <c r="AH30" s="50" t="e">
        <f>SUMPRODUCT(BH7:BH24,#REF!,$O$7:$O$24)</f>
        <v>#REF!</v>
      </c>
      <c r="AI30" s="50" t="e">
        <f>SUMPRODUCT(BI7:BI24,#REF!,$O$7:$O$24)</f>
        <v>#REF!</v>
      </c>
      <c r="AJ30" s="50" t="e">
        <f>SUMPRODUCT(BJ7:BJ24,#REF!,$O$7:$O$24)</f>
        <v>#REF!</v>
      </c>
      <c r="AK30" s="50" t="e">
        <f>SUMPRODUCT(BK7:BK24,#REF!,$O$7:$O$24)</f>
        <v>#REF!</v>
      </c>
      <c r="AL30" s="50" t="e">
        <f>SUMPRODUCT(BL7:BL24,#REF!,$O$7:$O$24)</f>
        <v>#REF!</v>
      </c>
      <c r="AM30" s="50" t="e">
        <f>SUMPRODUCT(BM7:BM24,#REF!,$O$7:$O$24)</f>
        <v>#REF!</v>
      </c>
      <c r="AN30" s="50" t="e">
        <f>SUMPRODUCT(BN7:BN24,#REF!,$O$7:$O$24)</f>
        <v>#REF!</v>
      </c>
    </row>
    <row r="31" spans="2:69" s="100" customFormat="1" ht="15.75" thickBot="1"/>
    <row r="33" spans="2:2">
      <c r="B33" s="286" t="s">
        <v>184</v>
      </c>
    </row>
  </sheetData>
  <sheetProtection algorithmName="SHA-512" hashValue="M1i03b/jlqYVNpIwKrkRTWtGM3NngULfOQlLcF8AANVMq/4i6lFPPr3t8g3u1ZyyC/xuoihnycKvsLsRe4fh7g==" saltValue="W2EnpSiG9aEprpe9RE/8oQ==" spinCount="100000" sheet="1" objects="1" scenarios="1"/>
  <mergeCells count="27">
    <mergeCell ref="L7:M7"/>
    <mergeCell ref="L8:M8"/>
    <mergeCell ref="L9:M9"/>
    <mergeCell ref="K19:M19"/>
    <mergeCell ref="K10:M10"/>
    <mergeCell ref="K11:M11"/>
    <mergeCell ref="K12:M12"/>
    <mergeCell ref="K13:M13"/>
    <mergeCell ref="K14:M14"/>
    <mergeCell ref="K15:M15"/>
    <mergeCell ref="K16:M16"/>
    <mergeCell ref="K17:M17"/>
    <mergeCell ref="P4:AN4"/>
    <mergeCell ref="B4:B6"/>
    <mergeCell ref="F4:F5"/>
    <mergeCell ref="I4:J4"/>
    <mergeCell ref="G4:H4"/>
    <mergeCell ref="K6:M6"/>
    <mergeCell ref="O5:O6"/>
    <mergeCell ref="C4:C6"/>
    <mergeCell ref="D4:D6"/>
    <mergeCell ref="E4:E6"/>
    <mergeCell ref="K23:M23"/>
    <mergeCell ref="K24:M24"/>
    <mergeCell ref="K18:M18"/>
    <mergeCell ref="K20:M20"/>
    <mergeCell ref="K21:M21"/>
  </mergeCells>
  <conditionalFormatting sqref="AP7:AP24">
    <cfRule type="cellIs" dxfId="6" priority="1" operator="notEqual">
      <formula>1</formula>
    </cfRule>
  </conditionalFormatting>
  <pageMargins left="0.7" right="0.7" top="0.75" bottom="0.75" header="0.3" footer="0.3"/>
  <pageSetup paperSize="9" scale="47" orientation="landscape" r:id="rId1"/>
  <colBreaks count="2" manualBreakCount="2">
    <brk id="13" max="1048575" man="1"/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50"/>
  <sheetViews>
    <sheetView zoomScale="70" zoomScaleNormal="70" workbookViewId="0">
      <selection activeCell="N8" sqref="N8"/>
    </sheetView>
  </sheetViews>
  <sheetFormatPr baseColWidth="10" defaultRowHeight="12.75"/>
  <cols>
    <col min="1" max="1" width="18.5703125" style="57" customWidth="1"/>
    <col min="2" max="2" width="16.85546875" style="57" customWidth="1"/>
    <col min="3" max="3" width="14.28515625" style="57" customWidth="1"/>
    <col min="4" max="4" width="12.42578125" style="57" customWidth="1"/>
    <col min="5" max="5" width="11.140625" style="57" customWidth="1"/>
    <col min="6" max="6" width="18.140625" style="57" customWidth="1"/>
    <col min="7" max="7" width="15.7109375" style="57" customWidth="1"/>
    <col min="8" max="8" width="24" style="57" customWidth="1"/>
    <col min="9" max="9" width="18.42578125" style="57" customWidth="1"/>
    <col min="10" max="10" width="16.85546875" style="57" customWidth="1"/>
    <col min="11" max="11" width="12.28515625" style="57" customWidth="1"/>
    <col min="12" max="12" width="12.85546875" style="57" customWidth="1"/>
    <col min="13" max="14" width="15.5703125" style="57" customWidth="1"/>
    <col min="15" max="15" width="12.5703125" style="57" customWidth="1"/>
    <col min="16" max="16" width="10.7109375" style="57" customWidth="1"/>
    <col min="17" max="17" width="13.7109375" style="57" customWidth="1"/>
    <col min="18" max="19" width="11.42578125" style="57"/>
    <col min="20" max="20" width="12.5703125" style="57" customWidth="1"/>
    <col min="21" max="21" width="11.42578125" style="57"/>
    <col min="22" max="22" width="17.7109375" style="57" customWidth="1"/>
    <col min="23" max="23" width="19.42578125" style="57" customWidth="1"/>
    <col min="24" max="25" width="15.7109375" style="57" customWidth="1"/>
    <col min="26" max="16384" width="11.42578125" style="57"/>
  </cols>
  <sheetData>
    <row r="2" spans="1:23" ht="13.5" thickBot="1"/>
    <row r="3" spans="1:23" ht="19.5" thickBot="1">
      <c r="A3" s="215" t="s">
        <v>185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</row>
    <row r="5" spans="1:23" ht="30" customHeight="1" thickBot="1">
      <c r="B5" s="220" t="s">
        <v>177</v>
      </c>
      <c r="C5" s="221">
        <f>+'5- COSTO FINANCIERO AFD'!C5</f>
        <v>30</v>
      </c>
      <c r="D5" s="220" t="s">
        <v>129</v>
      </c>
      <c r="E5" s="157"/>
      <c r="F5" s="157"/>
      <c r="G5" s="157"/>
      <c r="H5" s="340" t="s">
        <v>205</v>
      </c>
      <c r="I5" s="340"/>
      <c r="J5" s="130">
        <v>0.01</v>
      </c>
      <c r="U5" s="69" t="s">
        <v>130</v>
      </c>
      <c r="V5" s="70">
        <v>0.5</v>
      </c>
    </row>
    <row r="6" spans="1:23" ht="15.75" customHeight="1" thickBot="1">
      <c r="A6" s="349" t="s">
        <v>172</v>
      </c>
      <c r="B6" s="341" t="s">
        <v>114</v>
      </c>
      <c r="C6" s="342"/>
      <c r="D6" s="342"/>
      <c r="E6" s="342"/>
      <c r="F6" s="342"/>
      <c r="G6" s="342"/>
      <c r="H6" s="343" t="s">
        <v>115</v>
      </c>
      <c r="I6" s="344"/>
      <c r="J6" s="351" t="s">
        <v>202</v>
      </c>
      <c r="K6" s="352"/>
      <c r="L6" s="352"/>
      <c r="M6" s="351" t="s">
        <v>178</v>
      </c>
      <c r="N6" s="352"/>
      <c r="O6" s="345" t="s">
        <v>158</v>
      </c>
      <c r="P6" s="346"/>
      <c r="Q6" s="346"/>
      <c r="R6" s="347"/>
      <c r="S6" s="341" t="s">
        <v>131</v>
      </c>
      <c r="T6" s="342"/>
      <c r="U6" s="342"/>
      <c r="V6" s="342" t="s">
        <v>176</v>
      </c>
      <c r="W6" s="348"/>
    </row>
    <row r="7" spans="1:23" ht="88.5" customHeight="1" thickBot="1">
      <c r="A7" s="350"/>
      <c r="B7" s="274" t="s">
        <v>150</v>
      </c>
      <c r="C7" s="274" t="s">
        <v>119</v>
      </c>
      <c r="D7" s="274" t="s">
        <v>121</v>
      </c>
      <c r="E7" s="274" t="s">
        <v>122</v>
      </c>
      <c r="F7" s="274" t="s">
        <v>132</v>
      </c>
      <c r="G7" s="274" t="s">
        <v>125</v>
      </c>
      <c r="H7" s="274" t="s">
        <v>116</v>
      </c>
      <c r="I7" s="274" t="s">
        <v>117</v>
      </c>
      <c r="J7" s="274" t="s">
        <v>220</v>
      </c>
      <c r="K7" s="274" t="s">
        <v>123</v>
      </c>
      <c r="L7" s="277" t="s">
        <v>124</v>
      </c>
      <c r="M7" s="281" t="s">
        <v>199</v>
      </c>
      <c r="N7" s="278" t="s">
        <v>200</v>
      </c>
      <c r="O7" s="279" t="s">
        <v>126</v>
      </c>
      <c r="P7" s="280" t="s">
        <v>238</v>
      </c>
      <c r="Q7" s="280" t="s">
        <v>237</v>
      </c>
      <c r="R7" s="280" t="s">
        <v>133</v>
      </c>
      <c r="S7" s="274" t="s">
        <v>127</v>
      </c>
      <c r="T7" s="274" t="s">
        <v>128</v>
      </c>
      <c r="U7" s="274" t="s">
        <v>134</v>
      </c>
      <c r="V7" s="290" t="s">
        <v>159</v>
      </c>
      <c r="W7" s="290" t="s">
        <v>160</v>
      </c>
    </row>
    <row r="8" spans="1:23" ht="15.75">
      <c r="A8" s="71" t="str">
        <f>+'1- DATOS DEL PROYECTO'!B45</f>
        <v>Departamento Modelo 1</v>
      </c>
      <c r="B8" s="73">
        <f ca="1">+$G8+N8</f>
        <v>285298348.52468348</v>
      </c>
      <c r="C8" s="268">
        <f t="shared" ref="C8:C25" si="0">+$C$5</f>
        <v>30</v>
      </c>
      <c r="D8" s="148">
        <v>6.5000000000000002E-2</v>
      </c>
      <c r="E8" s="269">
        <f t="shared" ref="E8:E25" si="1">+G8*$J$5</f>
        <v>2616489.4926373619</v>
      </c>
      <c r="F8" s="270">
        <f ca="1">+B8</f>
        <v>285298348.52468348</v>
      </c>
      <c r="G8" s="150">
        <f>+'6-CUADRO RESUMEN '!G33</f>
        <v>261648949.26373616</v>
      </c>
      <c r="H8" s="271">
        <f t="shared" ref="H8:H19" si="2">+IF(G8&lt;=250000000,G8*2.4%,IF(G8&lt;=400000000,G8*2.1%, IF(G8&lt;=500000000,G8*1.9%, IF(G8&lt;=600000000,G8*1.8%, IF(G8&lt;=800000000,G8*1.7%, IF(G8&lt;=800000001,G8*1.6%,G8*1.6%))))))</f>
        <v>5494627.9345384594</v>
      </c>
      <c r="I8" s="272">
        <f t="shared" ref="I8:I19" si="3">IF(G8=0,0,IF(G8=0, 3600000, IF(G8&gt;0, 2500000, "Error")))</f>
        <v>2500000</v>
      </c>
      <c r="J8" s="73">
        <f t="shared" ref="J8:J25" ca="1" si="4">IF(G8=0,0,B8*1%+C8*300000)</f>
        <v>11852983.485246835</v>
      </c>
      <c r="K8" s="158">
        <f ca="1">+J8*0.1</f>
        <v>1185298.3485246836</v>
      </c>
      <c r="L8" s="158">
        <f ca="1">+J8+K8</f>
        <v>13038281.833771519</v>
      </c>
      <c r="M8" s="73">
        <f ca="1">+E8+H8+I8+L8</f>
        <v>23649399.260947339</v>
      </c>
      <c r="N8" s="302">
        <f ca="1">+M8</f>
        <v>23649399.260947339</v>
      </c>
      <c r="O8" s="275">
        <f t="shared" ref="O8:O25" ca="1" si="5">PMT(D8/12,C8*12,-F8,0,0)</f>
        <v>1803279.632578034</v>
      </c>
      <c r="P8" s="130">
        <v>0.05</v>
      </c>
      <c r="Q8" s="158">
        <f t="shared" ref="Q8:Q25" ca="1" si="6">+P8*F8*D8/12</f>
        <v>77268.302725435118</v>
      </c>
      <c r="R8" s="77">
        <f ca="1">+Q8+O8</f>
        <v>1880547.9353034692</v>
      </c>
      <c r="S8" s="273">
        <f t="shared" ref="S8:S25" ca="1" si="7">F8*0.00036</f>
        <v>102707.40546888606</v>
      </c>
      <c r="T8" s="158">
        <f t="shared" ref="T8:T19" si="8">G8*$V$5</f>
        <v>130824474.63186808</v>
      </c>
      <c r="U8" s="77">
        <f>(T8*0.005)/12</f>
        <v>54510.197763278375</v>
      </c>
      <c r="V8" s="178">
        <f ca="1">+S8+R8</f>
        <v>1983255.3407723552</v>
      </c>
      <c r="W8" s="134">
        <f ca="1">+V8+U8</f>
        <v>2037765.5385356336</v>
      </c>
    </row>
    <row r="9" spans="1:23" ht="15.75">
      <c r="A9" s="72" t="str">
        <f>+'1- DATOS DEL PROYECTO'!B46</f>
        <v>Departamento Modelo 2</v>
      </c>
      <c r="B9" s="73">
        <f t="shared" ref="B9:B25" ca="1" si="9">+$G9+N9</f>
        <v>359230430.14430535</v>
      </c>
      <c r="C9" s="147">
        <f t="shared" si="0"/>
        <v>30</v>
      </c>
      <c r="D9" s="148">
        <v>6.5000000000000002E-2</v>
      </c>
      <c r="E9" s="155">
        <f t="shared" si="1"/>
        <v>3325692.4870292726</v>
      </c>
      <c r="F9" s="149">
        <f t="shared" ref="F9:F19" ca="1" si="10">+B9</f>
        <v>359230430.14430535</v>
      </c>
      <c r="G9" s="150">
        <f>+'6-CUADRO RESUMEN '!G34</f>
        <v>332569248.70292723</v>
      </c>
      <c r="H9" s="75">
        <f t="shared" si="2"/>
        <v>6983954.2227614727</v>
      </c>
      <c r="I9" s="76">
        <f t="shared" si="3"/>
        <v>2500000</v>
      </c>
      <c r="J9" s="73">
        <f t="shared" ca="1" si="4"/>
        <v>12592304.301443053</v>
      </c>
      <c r="K9" s="74">
        <f t="shared" ref="K9:K19" ca="1" si="11">+J9*0.1</f>
        <v>1259230.4301443053</v>
      </c>
      <c r="L9" s="158">
        <f t="shared" ref="L9:L19" ca="1" si="12">+J9+K9</f>
        <v>13851534.731587358</v>
      </c>
      <c r="M9" s="73">
        <f t="shared" ref="M9:M25" ca="1" si="13">+E9+H9+I9+L9</f>
        <v>26661181.441378102</v>
      </c>
      <c r="N9" s="302">
        <f t="shared" ref="N9:N25" ca="1" si="14">+M9</f>
        <v>26661181.441378102</v>
      </c>
      <c r="O9" s="275">
        <f t="shared" ca="1" si="5"/>
        <v>2270580.6795983827</v>
      </c>
      <c r="P9" s="130">
        <v>0.05</v>
      </c>
      <c r="Q9" s="74">
        <f t="shared" ca="1" si="6"/>
        <v>97291.574830749378</v>
      </c>
      <c r="R9" s="77">
        <f t="shared" ref="R9:R19" ca="1" si="15">+Q9+O9</f>
        <v>2367872.2544291322</v>
      </c>
      <c r="S9" s="73">
        <f t="shared" ca="1" si="7"/>
        <v>129322.95485194994</v>
      </c>
      <c r="T9" s="74">
        <f t="shared" si="8"/>
        <v>166284624.35146362</v>
      </c>
      <c r="U9" s="77">
        <f t="shared" ref="U9:U19" si="16">(T9*0.005)/12</f>
        <v>69285.260146443179</v>
      </c>
      <c r="V9" s="178">
        <f t="shared" ref="V9:V19" ca="1" si="17">+S9+R9</f>
        <v>2497195.2092810823</v>
      </c>
      <c r="W9" s="134">
        <f t="shared" ref="W9:W19" ca="1" si="18">+V9+U9</f>
        <v>2566480.4694275255</v>
      </c>
    </row>
    <row r="10" spans="1:23" ht="15.75">
      <c r="A10" s="72" t="str">
        <f>+'1- DATOS DEL PROYECTO'!B47</f>
        <v>Departamento Modelo 3</v>
      </c>
      <c r="B10" s="73">
        <f t="shared" ca="1" si="9"/>
        <v>396196471.14286059</v>
      </c>
      <c r="C10" s="147">
        <f t="shared" si="0"/>
        <v>30</v>
      </c>
      <c r="D10" s="148">
        <v>6.5000000000000002E-2</v>
      </c>
      <c r="E10" s="155">
        <f t="shared" si="1"/>
        <v>3680293.9860357824</v>
      </c>
      <c r="F10" s="149">
        <f t="shared" ca="1" si="10"/>
        <v>396196471.14286059</v>
      </c>
      <c r="G10" s="150">
        <f>+'6-CUADRO RESUMEN '!G35</f>
        <v>368029398.60357821</v>
      </c>
      <c r="H10" s="75">
        <f t="shared" si="2"/>
        <v>7728617.3706751429</v>
      </c>
      <c r="I10" s="76">
        <f t="shared" si="3"/>
        <v>2500000</v>
      </c>
      <c r="J10" s="73">
        <f t="shared" ca="1" si="4"/>
        <v>12961964.711428605</v>
      </c>
      <c r="K10" s="74">
        <f t="shared" ca="1" si="11"/>
        <v>1296196.4711428606</v>
      </c>
      <c r="L10" s="158">
        <f t="shared" ca="1" si="12"/>
        <v>14258161.182571465</v>
      </c>
      <c r="M10" s="73">
        <f t="shared" ca="1" si="13"/>
        <v>28167072.539282389</v>
      </c>
      <c r="N10" s="302">
        <f t="shared" ca="1" si="14"/>
        <v>28167072.539282389</v>
      </c>
      <c r="O10" s="275">
        <f t="shared" ca="1" si="5"/>
        <v>2504231.2043015496</v>
      </c>
      <c r="P10" s="130">
        <v>0.05</v>
      </c>
      <c r="Q10" s="74">
        <f t="shared" ca="1" si="6"/>
        <v>107303.21093452473</v>
      </c>
      <c r="R10" s="77">
        <f t="shared" ca="1" si="15"/>
        <v>2611534.4152360745</v>
      </c>
      <c r="S10" s="73">
        <f t="shared" ca="1" si="7"/>
        <v>142630.72961142982</v>
      </c>
      <c r="T10" s="74">
        <f t="shared" si="8"/>
        <v>184014699.3017891</v>
      </c>
      <c r="U10" s="77">
        <f t="shared" si="16"/>
        <v>76672.791375745466</v>
      </c>
      <c r="V10" s="178">
        <f t="shared" ca="1" si="17"/>
        <v>2754165.1448475043</v>
      </c>
      <c r="W10" s="134">
        <f t="shared" ca="1" si="18"/>
        <v>2830837.9362232499</v>
      </c>
    </row>
    <row r="11" spans="1:23" ht="15.75">
      <c r="A11" s="72">
        <f>+'1- DATOS DEL PROYECTO'!B48</f>
        <v>0</v>
      </c>
      <c r="B11" s="73">
        <f t="shared" si="9"/>
        <v>0</v>
      </c>
      <c r="C11" s="147">
        <f t="shared" si="0"/>
        <v>30</v>
      </c>
      <c r="D11" s="148">
        <v>6.5000000000000002E-2</v>
      </c>
      <c r="E11" s="155">
        <f t="shared" si="1"/>
        <v>0</v>
      </c>
      <c r="F11" s="149">
        <f t="shared" si="10"/>
        <v>0</v>
      </c>
      <c r="G11" s="150">
        <f>+'6-CUADRO RESUMEN '!G36</f>
        <v>0</v>
      </c>
      <c r="H11" s="75">
        <f t="shared" si="2"/>
        <v>0</v>
      </c>
      <c r="I11" s="76">
        <f t="shared" si="3"/>
        <v>0</v>
      </c>
      <c r="J11" s="73">
        <f t="shared" si="4"/>
        <v>0</v>
      </c>
      <c r="K11" s="74">
        <f t="shared" si="11"/>
        <v>0</v>
      </c>
      <c r="L11" s="158">
        <f t="shared" si="12"/>
        <v>0</v>
      </c>
      <c r="M11" s="73">
        <f t="shared" si="13"/>
        <v>0</v>
      </c>
      <c r="N11" s="302">
        <f t="shared" si="14"/>
        <v>0</v>
      </c>
      <c r="O11" s="275">
        <f t="shared" si="5"/>
        <v>0</v>
      </c>
      <c r="P11" s="130">
        <v>0.05</v>
      </c>
      <c r="Q11" s="74">
        <f t="shared" si="6"/>
        <v>0</v>
      </c>
      <c r="R11" s="77">
        <f t="shared" si="15"/>
        <v>0</v>
      </c>
      <c r="S11" s="73">
        <f t="shared" si="7"/>
        <v>0</v>
      </c>
      <c r="T11" s="74">
        <f t="shared" si="8"/>
        <v>0</v>
      </c>
      <c r="U11" s="77">
        <f t="shared" si="16"/>
        <v>0</v>
      </c>
      <c r="V11" s="178">
        <f t="shared" si="17"/>
        <v>0</v>
      </c>
      <c r="W11" s="134">
        <f t="shared" si="18"/>
        <v>0</v>
      </c>
    </row>
    <row r="12" spans="1:23" ht="15.75">
      <c r="A12" s="72">
        <f>+'1- DATOS DEL PROYECTO'!B49</f>
        <v>0</v>
      </c>
      <c r="B12" s="73">
        <f t="shared" si="9"/>
        <v>0</v>
      </c>
      <c r="C12" s="147">
        <f t="shared" si="0"/>
        <v>30</v>
      </c>
      <c r="D12" s="148">
        <v>6.5000000000000002E-2</v>
      </c>
      <c r="E12" s="155">
        <f t="shared" si="1"/>
        <v>0</v>
      </c>
      <c r="F12" s="149">
        <f t="shared" si="10"/>
        <v>0</v>
      </c>
      <c r="G12" s="150">
        <f>+'6-CUADRO RESUMEN '!G37</f>
        <v>0</v>
      </c>
      <c r="H12" s="75">
        <f t="shared" si="2"/>
        <v>0</v>
      </c>
      <c r="I12" s="76">
        <f t="shared" si="3"/>
        <v>0</v>
      </c>
      <c r="J12" s="73">
        <f t="shared" si="4"/>
        <v>0</v>
      </c>
      <c r="K12" s="74">
        <f t="shared" si="11"/>
        <v>0</v>
      </c>
      <c r="L12" s="158">
        <f t="shared" si="12"/>
        <v>0</v>
      </c>
      <c r="M12" s="73">
        <f t="shared" si="13"/>
        <v>0</v>
      </c>
      <c r="N12" s="302">
        <f t="shared" si="14"/>
        <v>0</v>
      </c>
      <c r="O12" s="275">
        <f t="shared" si="5"/>
        <v>0</v>
      </c>
      <c r="P12" s="130">
        <v>0.05</v>
      </c>
      <c r="Q12" s="74">
        <f t="shared" si="6"/>
        <v>0</v>
      </c>
      <c r="R12" s="77">
        <f t="shared" si="15"/>
        <v>0</v>
      </c>
      <c r="S12" s="73">
        <f t="shared" si="7"/>
        <v>0</v>
      </c>
      <c r="T12" s="74">
        <f t="shared" si="8"/>
        <v>0</v>
      </c>
      <c r="U12" s="77">
        <f t="shared" si="16"/>
        <v>0</v>
      </c>
      <c r="V12" s="178">
        <f t="shared" si="17"/>
        <v>0</v>
      </c>
      <c r="W12" s="134">
        <f t="shared" si="18"/>
        <v>0</v>
      </c>
    </row>
    <row r="13" spans="1:23" ht="15.75">
      <c r="A13" s="72">
        <f>+'1- DATOS DEL PROYECTO'!B50</f>
        <v>0</v>
      </c>
      <c r="B13" s="73">
        <f t="shared" si="9"/>
        <v>0</v>
      </c>
      <c r="C13" s="147">
        <f t="shared" si="0"/>
        <v>30</v>
      </c>
      <c r="D13" s="148">
        <v>6.5000000000000002E-2</v>
      </c>
      <c r="E13" s="155">
        <f t="shared" si="1"/>
        <v>0</v>
      </c>
      <c r="F13" s="149">
        <f t="shared" si="10"/>
        <v>0</v>
      </c>
      <c r="G13" s="150">
        <f>+'6-CUADRO RESUMEN '!G38</f>
        <v>0</v>
      </c>
      <c r="H13" s="75">
        <f t="shared" si="2"/>
        <v>0</v>
      </c>
      <c r="I13" s="76">
        <f t="shared" si="3"/>
        <v>0</v>
      </c>
      <c r="J13" s="73">
        <f t="shared" si="4"/>
        <v>0</v>
      </c>
      <c r="K13" s="74">
        <f t="shared" si="11"/>
        <v>0</v>
      </c>
      <c r="L13" s="158">
        <f t="shared" si="12"/>
        <v>0</v>
      </c>
      <c r="M13" s="73">
        <f t="shared" si="13"/>
        <v>0</v>
      </c>
      <c r="N13" s="302">
        <f t="shared" si="14"/>
        <v>0</v>
      </c>
      <c r="O13" s="275">
        <f t="shared" si="5"/>
        <v>0</v>
      </c>
      <c r="P13" s="130">
        <v>0.05</v>
      </c>
      <c r="Q13" s="74">
        <f t="shared" si="6"/>
        <v>0</v>
      </c>
      <c r="R13" s="77">
        <f t="shared" si="15"/>
        <v>0</v>
      </c>
      <c r="S13" s="73">
        <f t="shared" si="7"/>
        <v>0</v>
      </c>
      <c r="T13" s="74">
        <f t="shared" si="8"/>
        <v>0</v>
      </c>
      <c r="U13" s="77">
        <f t="shared" si="16"/>
        <v>0</v>
      </c>
      <c r="V13" s="178">
        <f t="shared" si="17"/>
        <v>0</v>
      </c>
      <c r="W13" s="134">
        <f t="shared" si="18"/>
        <v>0</v>
      </c>
    </row>
    <row r="14" spans="1:23" ht="15.75">
      <c r="A14" s="72">
        <f>+'1- DATOS DEL PROYECTO'!B51</f>
        <v>0</v>
      </c>
      <c r="B14" s="73">
        <f t="shared" si="9"/>
        <v>0</v>
      </c>
      <c r="C14" s="147">
        <f t="shared" si="0"/>
        <v>30</v>
      </c>
      <c r="D14" s="148">
        <v>6.5000000000000002E-2</v>
      </c>
      <c r="E14" s="155">
        <f t="shared" si="1"/>
        <v>0</v>
      </c>
      <c r="F14" s="149">
        <f t="shared" si="10"/>
        <v>0</v>
      </c>
      <c r="G14" s="150">
        <f>+'6-CUADRO RESUMEN '!G39</f>
        <v>0</v>
      </c>
      <c r="H14" s="75">
        <f t="shared" si="2"/>
        <v>0</v>
      </c>
      <c r="I14" s="76">
        <f t="shared" si="3"/>
        <v>0</v>
      </c>
      <c r="J14" s="73">
        <f t="shared" si="4"/>
        <v>0</v>
      </c>
      <c r="K14" s="74">
        <f t="shared" si="11"/>
        <v>0</v>
      </c>
      <c r="L14" s="158">
        <f t="shared" si="12"/>
        <v>0</v>
      </c>
      <c r="M14" s="73">
        <f t="shared" si="13"/>
        <v>0</v>
      </c>
      <c r="N14" s="302">
        <f t="shared" si="14"/>
        <v>0</v>
      </c>
      <c r="O14" s="275">
        <f t="shared" si="5"/>
        <v>0</v>
      </c>
      <c r="P14" s="130">
        <v>0.05</v>
      </c>
      <c r="Q14" s="74">
        <f t="shared" si="6"/>
        <v>0</v>
      </c>
      <c r="R14" s="77">
        <f t="shared" si="15"/>
        <v>0</v>
      </c>
      <c r="S14" s="73">
        <f t="shared" si="7"/>
        <v>0</v>
      </c>
      <c r="T14" s="74">
        <f t="shared" si="8"/>
        <v>0</v>
      </c>
      <c r="U14" s="77">
        <f t="shared" si="16"/>
        <v>0</v>
      </c>
      <c r="V14" s="178">
        <f t="shared" si="17"/>
        <v>0</v>
      </c>
      <c r="W14" s="134">
        <f t="shared" si="18"/>
        <v>0</v>
      </c>
    </row>
    <row r="15" spans="1:23" ht="15.75">
      <c r="A15" s="72">
        <f>+'1- DATOS DEL PROYECTO'!B52</f>
        <v>0</v>
      </c>
      <c r="B15" s="73">
        <f t="shared" si="9"/>
        <v>0</v>
      </c>
      <c r="C15" s="147">
        <f t="shared" si="0"/>
        <v>30</v>
      </c>
      <c r="D15" s="148">
        <v>6.5000000000000002E-2</v>
      </c>
      <c r="E15" s="155">
        <f t="shared" si="1"/>
        <v>0</v>
      </c>
      <c r="F15" s="149">
        <f t="shared" si="10"/>
        <v>0</v>
      </c>
      <c r="G15" s="150">
        <f>+'6-CUADRO RESUMEN '!G40</f>
        <v>0</v>
      </c>
      <c r="H15" s="75">
        <f t="shared" si="2"/>
        <v>0</v>
      </c>
      <c r="I15" s="76">
        <f t="shared" si="3"/>
        <v>0</v>
      </c>
      <c r="J15" s="73">
        <f t="shared" si="4"/>
        <v>0</v>
      </c>
      <c r="K15" s="74">
        <f t="shared" si="11"/>
        <v>0</v>
      </c>
      <c r="L15" s="158">
        <f t="shared" si="12"/>
        <v>0</v>
      </c>
      <c r="M15" s="73">
        <f t="shared" si="13"/>
        <v>0</v>
      </c>
      <c r="N15" s="302">
        <f t="shared" si="14"/>
        <v>0</v>
      </c>
      <c r="O15" s="275">
        <f t="shared" si="5"/>
        <v>0</v>
      </c>
      <c r="P15" s="130">
        <v>0.05</v>
      </c>
      <c r="Q15" s="74">
        <f t="shared" si="6"/>
        <v>0</v>
      </c>
      <c r="R15" s="77">
        <f t="shared" si="15"/>
        <v>0</v>
      </c>
      <c r="S15" s="73">
        <f t="shared" si="7"/>
        <v>0</v>
      </c>
      <c r="T15" s="74">
        <f t="shared" si="8"/>
        <v>0</v>
      </c>
      <c r="U15" s="77">
        <f t="shared" si="16"/>
        <v>0</v>
      </c>
      <c r="V15" s="178">
        <f t="shared" si="17"/>
        <v>0</v>
      </c>
      <c r="W15" s="134">
        <f t="shared" si="18"/>
        <v>0</v>
      </c>
    </row>
    <row r="16" spans="1:23" ht="15.75">
      <c r="A16" s="72">
        <f>+'1- DATOS DEL PROYECTO'!B53</f>
        <v>0</v>
      </c>
      <c r="B16" s="73">
        <f t="shared" si="9"/>
        <v>0</v>
      </c>
      <c r="C16" s="147">
        <f t="shared" si="0"/>
        <v>30</v>
      </c>
      <c r="D16" s="148">
        <v>6.5000000000000002E-2</v>
      </c>
      <c r="E16" s="155">
        <f t="shared" si="1"/>
        <v>0</v>
      </c>
      <c r="F16" s="149">
        <f t="shared" si="10"/>
        <v>0</v>
      </c>
      <c r="G16" s="150">
        <f>+'6-CUADRO RESUMEN '!G41</f>
        <v>0</v>
      </c>
      <c r="H16" s="75">
        <f t="shared" si="2"/>
        <v>0</v>
      </c>
      <c r="I16" s="76">
        <f t="shared" si="3"/>
        <v>0</v>
      </c>
      <c r="J16" s="73">
        <f t="shared" si="4"/>
        <v>0</v>
      </c>
      <c r="K16" s="74">
        <f t="shared" si="11"/>
        <v>0</v>
      </c>
      <c r="L16" s="158">
        <f t="shared" si="12"/>
        <v>0</v>
      </c>
      <c r="M16" s="73">
        <f t="shared" si="13"/>
        <v>0</v>
      </c>
      <c r="N16" s="302">
        <f t="shared" si="14"/>
        <v>0</v>
      </c>
      <c r="O16" s="275">
        <f t="shared" si="5"/>
        <v>0</v>
      </c>
      <c r="P16" s="130">
        <v>0.05</v>
      </c>
      <c r="Q16" s="74">
        <f t="shared" si="6"/>
        <v>0</v>
      </c>
      <c r="R16" s="77">
        <f t="shared" si="15"/>
        <v>0</v>
      </c>
      <c r="S16" s="73">
        <f t="shared" si="7"/>
        <v>0</v>
      </c>
      <c r="T16" s="74">
        <f t="shared" si="8"/>
        <v>0</v>
      </c>
      <c r="U16" s="77">
        <f t="shared" si="16"/>
        <v>0</v>
      </c>
      <c r="V16" s="178">
        <f t="shared" si="17"/>
        <v>0</v>
      </c>
      <c r="W16" s="134">
        <f t="shared" si="18"/>
        <v>0</v>
      </c>
    </row>
    <row r="17" spans="1:23" ht="15.75">
      <c r="A17" s="72">
        <f>+'1- DATOS DEL PROYECTO'!B54</f>
        <v>0</v>
      </c>
      <c r="B17" s="73">
        <f t="shared" si="9"/>
        <v>0</v>
      </c>
      <c r="C17" s="147">
        <f t="shared" si="0"/>
        <v>30</v>
      </c>
      <c r="D17" s="148">
        <v>6.5000000000000002E-2</v>
      </c>
      <c r="E17" s="155">
        <f t="shared" si="1"/>
        <v>0</v>
      </c>
      <c r="F17" s="149">
        <f t="shared" si="10"/>
        <v>0</v>
      </c>
      <c r="G17" s="150">
        <f>+'6-CUADRO RESUMEN '!G42</f>
        <v>0</v>
      </c>
      <c r="H17" s="75">
        <f t="shared" si="2"/>
        <v>0</v>
      </c>
      <c r="I17" s="76">
        <f t="shared" si="3"/>
        <v>0</v>
      </c>
      <c r="J17" s="73">
        <f t="shared" si="4"/>
        <v>0</v>
      </c>
      <c r="K17" s="74">
        <f t="shared" si="11"/>
        <v>0</v>
      </c>
      <c r="L17" s="158">
        <f t="shared" si="12"/>
        <v>0</v>
      </c>
      <c r="M17" s="73">
        <f t="shared" si="13"/>
        <v>0</v>
      </c>
      <c r="N17" s="302">
        <f t="shared" si="14"/>
        <v>0</v>
      </c>
      <c r="O17" s="275">
        <f t="shared" si="5"/>
        <v>0</v>
      </c>
      <c r="P17" s="130">
        <v>0.05</v>
      </c>
      <c r="Q17" s="74">
        <f t="shared" si="6"/>
        <v>0</v>
      </c>
      <c r="R17" s="77">
        <f t="shared" si="15"/>
        <v>0</v>
      </c>
      <c r="S17" s="73">
        <f t="shared" si="7"/>
        <v>0</v>
      </c>
      <c r="T17" s="74">
        <f t="shared" si="8"/>
        <v>0</v>
      </c>
      <c r="U17" s="77">
        <f t="shared" si="16"/>
        <v>0</v>
      </c>
      <c r="V17" s="178">
        <f t="shared" si="17"/>
        <v>0</v>
      </c>
      <c r="W17" s="134">
        <f t="shared" si="18"/>
        <v>0</v>
      </c>
    </row>
    <row r="18" spans="1:23" ht="15.75">
      <c r="A18" s="72">
        <f>+'1- DATOS DEL PROYECTO'!B55</f>
        <v>0</v>
      </c>
      <c r="B18" s="73">
        <f t="shared" si="9"/>
        <v>0</v>
      </c>
      <c r="C18" s="147">
        <f t="shared" si="0"/>
        <v>30</v>
      </c>
      <c r="D18" s="148">
        <v>6.5000000000000002E-2</v>
      </c>
      <c r="E18" s="155">
        <f t="shared" si="1"/>
        <v>0</v>
      </c>
      <c r="F18" s="149">
        <f t="shared" si="10"/>
        <v>0</v>
      </c>
      <c r="G18" s="150">
        <f>+'6-CUADRO RESUMEN '!G43</f>
        <v>0</v>
      </c>
      <c r="H18" s="75">
        <f t="shared" si="2"/>
        <v>0</v>
      </c>
      <c r="I18" s="76">
        <f t="shared" si="3"/>
        <v>0</v>
      </c>
      <c r="J18" s="73">
        <f t="shared" si="4"/>
        <v>0</v>
      </c>
      <c r="K18" s="74">
        <f t="shared" si="11"/>
        <v>0</v>
      </c>
      <c r="L18" s="158">
        <f t="shared" si="12"/>
        <v>0</v>
      </c>
      <c r="M18" s="73">
        <f t="shared" si="13"/>
        <v>0</v>
      </c>
      <c r="N18" s="302">
        <f t="shared" si="14"/>
        <v>0</v>
      </c>
      <c r="O18" s="275">
        <f t="shared" si="5"/>
        <v>0</v>
      </c>
      <c r="P18" s="130">
        <v>0.05</v>
      </c>
      <c r="Q18" s="74">
        <f t="shared" si="6"/>
        <v>0</v>
      </c>
      <c r="R18" s="77">
        <f t="shared" si="15"/>
        <v>0</v>
      </c>
      <c r="S18" s="73">
        <f t="shared" si="7"/>
        <v>0</v>
      </c>
      <c r="T18" s="74">
        <f t="shared" si="8"/>
        <v>0</v>
      </c>
      <c r="U18" s="77">
        <f t="shared" si="16"/>
        <v>0</v>
      </c>
      <c r="V18" s="178">
        <f t="shared" si="17"/>
        <v>0</v>
      </c>
      <c r="W18" s="134">
        <f t="shared" si="18"/>
        <v>0</v>
      </c>
    </row>
    <row r="19" spans="1:23" ht="15.75">
      <c r="A19" s="72">
        <f>+'1- DATOS DEL PROYECTO'!B56</f>
        <v>0</v>
      </c>
      <c r="B19" s="73">
        <f t="shared" si="9"/>
        <v>0</v>
      </c>
      <c r="C19" s="147">
        <f t="shared" si="0"/>
        <v>30</v>
      </c>
      <c r="D19" s="148">
        <v>6.5000000000000002E-2</v>
      </c>
      <c r="E19" s="155">
        <f t="shared" si="1"/>
        <v>0</v>
      </c>
      <c r="F19" s="149">
        <f t="shared" si="10"/>
        <v>0</v>
      </c>
      <c r="G19" s="150">
        <f>+'6-CUADRO RESUMEN '!G44</f>
        <v>0</v>
      </c>
      <c r="H19" s="75">
        <f t="shared" si="2"/>
        <v>0</v>
      </c>
      <c r="I19" s="76">
        <f t="shared" si="3"/>
        <v>0</v>
      </c>
      <c r="J19" s="73">
        <f t="shared" si="4"/>
        <v>0</v>
      </c>
      <c r="K19" s="74">
        <f t="shared" si="11"/>
        <v>0</v>
      </c>
      <c r="L19" s="158">
        <f t="shared" si="12"/>
        <v>0</v>
      </c>
      <c r="M19" s="73">
        <f t="shared" si="13"/>
        <v>0</v>
      </c>
      <c r="N19" s="302">
        <f t="shared" si="14"/>
        <v>0</v>
      </c>
      <c r="O19" s="275">
        <f t="shared" si="5"/>
        <v>0</v>
      </c>
      <c r="P19" s="130">
        <v>0.05</v>
      </c>
      <c r="Q19" s="74">
        <f t="shared" si="6"/>
        <v>0</v>
      </c>
      <c r="R19" s="77">
        <f t="shared" si="15"/>
        <v>0</v>
      </c>
      <c r="S19" s="73">
        <f t="shared" si="7"/>
        <v>0</v>
      </c>
      <c r="T19" s="74">
        <f t="shared" si="8"/>
        <v>0</v>
      </c>
      <c r="U19" s="77">
        <f t="shared" si="16"/>
        <v>0</v>
      </c>
      <c r="V19" s="178">
        <f t="shared" si="17"/>
        <v>0</v>
      </c>
      <c r="W19" s="134">
        <f t="shared" si="18"/>
        <v>0</v>
      </c>
    </row>
    <row r="20" spans="1:23" ht="15.75">
      <c r="A20" s="72">
        <f>+'1- DATOS DEL PROYECTO'!B57</f>
        <v>0</v>
      </c>
      <c r="B20" s="73">
        <f t="shared" si="9"/>
        <v>0</v>
      </c>
      <c r="C20" s="147">
        <f t="shared" si="0"/>
        <v>30</v>
      </c>
      <c r="D20" s="148">
        <v>6.5000000000000002E-2</v>
      </c>
      <c r="E20" s="155">
        <f t="shared" si="1"/>
        <v>0</v>
      </c>
      <c r="F20" s="149">
        <f t="shared" ref="F20:F25" si="19">+B20</f>
        <v>0</v>
      </c>
      <c r="G20" s="150">
        <f>+'6-CUADRO RESUMEN '!G45</f>
        <v>0</v>
      </c>
      <c r="H20" s="75">
        <f t="shared" ref="H20:H25" si="20">+IF(G20&lt;=250000000,G20*2.4%,IF(G20&lt;=400000000,G20*2.1%, IF(G20&lt;=500000000,G20*1.9%, IF(G20&lt;=600000000,G20*1.8%, IF(G20&lt;=800000000,G20*1.7%, IF(G20&lt;=800000001,G20*1.6%,G20*1.6%))))))</f>
        <v>0</v>
      </c>
      <c r="I20" s="76">
        <f t="shared" ref="I20:I25" si="21">IF(G20=0,0,IF(G20=0, 3600000, IF(G20&gt;0, 2500000, "Error")))</f>
        <v>0</v>
      </c>
      <c r="J20" s="73">
        <f t="shared" si="4"/>
        <v>0</v>
      </c>
      <c r="K20" s="74">
        <f t="shared" ref="K20:K25" si="22">+J20*0.1</f>
        <v>0</v>
      </c>
      <c r="L20" s="158">
        <f t="shared" ref="L20:L25" si="23">+J20+K20</f>
        <v>0</v>
      </c>
      <c r="M20" s="73">
        <f t="shared" si="13"/>
        <v>0</v>
      </c>
      <c r="N20" s="302">
        <f t="shared" si="14"/>
        <v>0</v>
      </c>
      <c r="O20" s="275">
        <f t="shared" si="5"/>
        <v>0</v>
      </c>
      <c r="P20" s="130">
        <v>0.05</v>
      </c>
      <c r="Q20" s="74">
        <f t="shared" si="6"/>
        <v>0</v>
      </c>
      <c r="R20" s="77">
        <f t="shared" ref="R20:R25" si="24">+Q20+O20</f>
        <v>0</v>
      </c>
      <c r="S20" s="73">
        <f t="shared" si="7"/>
        <v>0</v>
      </c>
      <c r="T20" s="74">
        <f t="shared" ref="T20:T25" si="25">G20*$V$5</f>
        <v>0</v>
      </c>
      <c r="U20" s="77">
        <f t="shared" ref="U20:U25" si="26">(T20*0.005)/12</f>
        <v>0</v>
      </c>
      <c r="V20" s="178">
        <f t="shared" ref="V20:V25" si="27">+S20+R20</f>
        <v>0</v>
      </c>
      <c r="W20" s="134">
        <f t="shared" ref="W20:W25" si="28">+V20+U20</f>
        <v>0</v>
      </c>
    </row>
    <row r="21" spans="1:23" ht="15.75">
      <c r="A21" s="72">
        <f>+'1- DATOS DEL PROYECTO'!B58</f>
        <v>0</v>
      </c>
      <c r="B21" s="73">
        <f t="shared" si="9"/>
        <v>0</v>
      </c>
      <c r="C21" s="147">
        <f t="shared" si="0"/>
        <v>30</v>
      </c>
      <c r="D21" s="148">
        <v>6.5000000000000002E-2</v>
      </c>
      <c r="E21" s="155">
        <f t="shared" si="1"/>
        <v>0</v>
      </c>
      <c r="F21" s="149">
        <f t="shared" si="19"/>
        <v>0</v>
      </c>
      <c r="G21" s="150">
        <f>+'6-CUADRO RESUMEN '!G46</f>
        <v>0</v>
      </c>
      <c r="H21" s="75">
        <f t="shared" si="20"/>
        <v>0</v>
      </c>
      <c r="I21" s="76">
        <f t="shared" si="21"/>
        <v>0</v>
      </c>
      <c r="J21" s="73">
        <f t="shared" si="4"/>
        <v>0</v>
      </c>
      <c r="K21" s="74">
        <f t="shared" si="22"/>
        <v>0</v>
      </c>
      <c r="L21" s="158">
        <f t="shared" si="23"/>
        <v>0</v>
      </c>
      <c r="M21" s="73">
        <f t="shared" si="13"/>
        <v>0</v>
      </c>
      <c r="N21" s="302">
        <f t="shared" si="14"/>
        <v>0</v>
      </c>
      <c r="O21" s="275">
        <f t="shared" si="5"/>
        <v>0</v>
      </c>
      <c r="P21" s="130">
        <v>0.05</v>
      </c>
      <c r="Q21" s="74">
        <f t="shared" si="6"/>
        <v>0</v>
      </c>
      <c r="R21" s="77">
        <f t="shared" si="24"/>
        <v>0</v>
      </c>
      <c r="S21" s="73">
        <f t="shared" si="7"/>
        <v>0</v>
      </c>
      <c r="T21" s="74">
        <f t="shared" si="25"/>
        <v>0</v>
      </c>
      <c r="U21" s="77">
        <f t="shared" si="26"/>
        <v>0</v>
      </c>
      <c r="V21" s="178">
        <f t="shared" si="27"/>
        <v>0</v>
      </c>
      <c r="W21" s="134">
        <f t="shared" si="28"/>
        <v>0</v>
      </c>
    </row>
    <row r="22" spans="1:23" ht="15.75">
      <c r="A22" s="72">
        <f>+'1- DATOS DEL PROYECTO'!B59</f>
        <v>0</v>
      </c>
      <c r="B22" s="73">
        <f t="shared" si="9"/>
        <v>0</v>
      </c>
      <c r="C22" s="147">
        <f t="shared" si="0"/>
        <v>30</v>
      </c>
      <c r="D22" s="148">
        <v>6.5000000000000002E-2</v>
      </c>
      <c r="E22" s="155">
        <f t="shared" si="1"/>
        <v>0</v>
      </c>
      <c r="F22" s="149">
        <f t="shared" si="19"/>
        <v>0</v>
      </c>
      <c r="G22" s="150">
        <f>+'6-CUADRO RESUMEN '!G47</f>
        <v>0</v>
      </c>
      <c r="H22" s="75">
        <f t="shared" si="20"/>
        <v>0</v>
      </c>
      <c r="I22" s="76">
        <f t="shared" si="21"/>
        <v>0</v>
      </c>
      <c r="J22" s="73">
        <f t="shared" si="4"/>
        <v>0</v>
      </c>
      <c r="K22" s="74">
        <f t="shared" si="22"/>
        <v>0</v>
      </c>
      <c r="L22" s="158">
        <f t="shared" si="23"/>
        <v>0</v>
      </c>
      <c r="M22" s="73">
        <f t="shared" si="13"/>
        <v>0</v>
      </c>
      <c r="N22" s="302">
        <f t="shared" si="14"/>
        <v>0</v>
      </c>
      <c r="O22" s="275">
        <f t="shared" si="5"/>
        <v>0</v>
      </c>
      <c r="P22" s="130">
        <v>0.05</v>
      </c>
      <c r="Q22" s="74">
        <f t="shared" si="6"/>
        <v>0</v>
      </c>
      <c r="R22" s="77">
        <f t="shared" si="24"/>
        <v>0</v>
      </c>
      <c r="S22" s="73">
        <f t="shared" si="7"/>
        <v>0</v>
      </c>
      <c r="T22" s="74">
        <f t="shared" si="25"/>
        <v>0</v>
      </c>
      <c r="U22" s="77">
        <f t="shared" si="26"/>
        <v>0</v>
      </c>
      <c r="V22" s="178">
        <f t="shared" si="27"/>
        <v>0</v>
      </c>
      <c r="W22" s="134">
        <f t="shared" si="28"/>
        <v>0</v>
      </c>
    </row>
    <row r="23" spans="1:23" ht="15.75">
      <c r="A23" s="72">
        <f>+'1- DATOS DEL PROYECTO'!B60</f>
        <v>0</v>
      </c>
      <c r="B23" s="73">
        <f t="shared" si="9"/>
        <v>0</v>
      </c>
      <c r="C23" s="147">
        <f t="shared" si="0"/>
        <v>30</v>
      </c>
      <c r="D23" s="148">
        <v>6.5000000000000002E-2</v>
      </c>
      <c r="E23" s="155">
        <f t="shared" si="1"/>
        <v>0</v>
      </c>
      <c r="F23" s="149">
        <f t="shared" si="19"/>
        <v>0</v>
      </c>
      <c r="G23" s="150">
        <f>+'6-CUADRO RESUMEN '!G48</f>
        <v>0</v>
      </c>
      <c r="H23" s="75">
        <f t="shared" si="20"/>
        <v>0</v>
      </c>
      <c r="I23" s="76">
        <f t="shared" si="21"/>
        <v>0</v>
      </c>
      <c r="J23" s="73">
        <f t="shared" si="4"/>
        <v>0</v>
      </c>
      <c r="K23" s="74">
        <f t="shared" si="22"/>
        <v>0</v>
      </c>
      <c r="L23" s="158">
        <f t="shared" si="23"/>
        <v>0</v>
      </c>
      <c r="M23" s="73">
        <f t="shared" si="13"/>
        <v>0</v>
      </c>
      <c r="N23" s="302">
        <f t="shared" si="14"/>
        <v>0</v>
      </c>
      <c r="O23" s="275">
        <f t="shared" si="5"/>
        <v>0</v>
      </c>
      <c r="P23" s="130">
        <v>0.05</v>
      </c>
      <c r="Q23" s="74">
        <f t="shared" si="6"/>
        <v>0</v>
      </c>
      <c r="R23" s="77">
        <f t="shared" si="24"/>
        <v>0</v>
      </c>
      <c r="S23" s="73">
        <f t="shared" si="7"/>
        <v>0</v>
      </c>
      <c r="T23" s="74">
        <f t="shared" si="25"/>
        <v>0</v>
      </c>
      <c r="U23" s="77">
        <f t="shared" si="26"/>
        <v>0</v>
      </c>
      <c r="V23" s="178">
        <f t="shared" si="27"/>
        <v>0</v>
      </c>
      <c r="W23" s="134">
        <f t="shared" si="28"/>
        <v>0</v>
      </c>
    </row>
    <row r="24" spans="1:23" ht="15.75">
      <c r="A24" s="72">
        <f>+'1- DATOS DEL PROYECTO'!B61</f>
        <v>0</v>
      </c>
      <c r="B24" s="73">
        <f t="shared" si="9"/>
        <v>0</v>
      </c>
      <c r="C24" s="147">
        <f t="shared" si="0"/>
        <v>30</v>
      </c>
      <c r="D24" s="148">
        <v>6.5000000000000002E-2</v>
      </c>
      <c r="E24" s="155">
        <f t="shared" si="1"/>
        <v>0</v>
      </c>
      <c r="F24" s="149">
        <f t="shared" si="19"/>
        <v>0</v>
      </c>
      <c r="G24" s="150">
        <f>+'6-CUADRO RESUMEN '!G49</f>
        <v>0</v>
      </c>
      <c r="H24" s="75">
        <f t="shared" si="20"/>
        <v>0</v>
      </c>
      <c r="I24" s="76">
        <f t="shared" si="21"/>
        <v>0</v>
      </c>
      <c r="J24" s="73">
        <f t="shared" si="4"/>
        <v>0</v>
      </c>
      <c r="K24" s="74">
        <f t="shared" si="22"/>
        <v>0</v>
      </c>
      <c r="L24" s="158">
        <f t="shared" si="23"/>
        <v>0</v>
      </c>
      <c r="M24" s="73">
        <f t="shared" si="13"/>
        <v>0</v>
      </c>
      <c r="N24" s="302">
        <f t="shared" si="14"/>
        <v>0</v>
      </c>
      <c r="O24" s="275">
        <f t="shared" si="5"/>
        <v>0</v>
      </c>
      <c r="P24" s="130">
        <v>0.05</v>
      </c>
      <c r="Q24" s="74">
        <f t="shared" si="6"/>
        <v>0</v>
      </c>
      <c r="R24" s="77">
        <f t="shared" si="24"/>
        <v>0</v>
      </c>
      <c r="S24" s="73">
        <f t="shared" si="7"/>
        <v>0</v>
      </c>
      <c r="T24" s="74">
        <f t="shared" si="25"/>
        <v>0</v>
      </c>
      <c r="U24" s="77">
        <f t="shared" si="26"/>
        <v>0</v>
      </c>
      <c r="V24" s="178">
        <f t="shared" si="27"/>
        <v>0</v>
      </c>
      <c r="W24" s="134">
        <f t="shared" si="28"/>
        <v>0</v>
      </c>
    </row>
    <row r="25" spans="1:23" ht="16.5" thickBot="1">
      <c r="A25" s="78">
        <f>+'1- DATOS DEL PROYECTO'!B62</f>
        <v>0</v>
      </c>
      <c r="B25" s="79">
        <f t="shared" si="9"/>
        <v>0</v>
      </c>
      <c r="C25" s="151">
        <f t="shared" si="0"/>
        <v>30</v>
      </c>
      <c r="D25" s="152">
        <v>6.5000000000000002E-2</v>
      </c>
      <c r="E25" s="156">
        <f t="shared" si="1"/>
        <v>0</v>
      </c>
      <c r="F25" s="153">
        <f t="shared" si="19"/>
        <v>0</v>
      </c>
      <c r="G25" s="154">
        <f>+'6-CUADRO RESUMEN '!G50</f>
        <v>0</v>
      </c>
      <c r="H25" s="81">
        <f t="shared" si="20"/>
        <v>0</v>
      </c>
      <c r="I25" s="82">
        <f t="shared" si="21"/>
        <v>0</v>
      </c>
      <c r="J25" s="79">
        <f t="shared" si="4"/>
        <v>0</v>
      </c>
      <c r="K25" s="80">
        <f t="shared" si="22"/>
        <v>0</v>
      </c>
      <c r="L25" s="80">
        <f t="shared" si="23"/>
        <v>0</v>
      </c>
      <c r="M25" s="79">
        <f t="shared" si="13"/>
        <v>0</v>
      </c>
      <c r="N25" s="303">
        <f t="shared" si="14"/>
        <v>0</v>
      </c>
      <c r="O25" s="276">
        <f t="shared" si="5"/>
        <v>0</v>
      </c>
      <c r="P25" s="131">
        <v>0.05</v>
      </c>
      <c r="Q25" s="80">
        <f t="shared" si="6"/>
        <v>0</v>
      </c>
      <c r="R25" s="83">
        <f t="shared" si="24"/>
        <v>0</v>
      </c>
      <c r="S25" s="79">
        <f t="shared" si="7"/>
        <v>0</v>
      </c>
      <c r="T25" s="80">
        <f t="shared" si="25"/>
        <v>0</v>
      </c>
      <c r="U25" s="83">
        <f t="shared" si="26"/>
        <v>0</v>
      </c>
      <c r="V25" s="179">
        <f t="shared" si="27"/>
        <v>0</v>
      </c>
      <c r="W25" s="135">
        <f t="shared" si="28"/>
        <v>0</v>
      </c>
    </row>
    <row r="27" spans="1:23" ht="20.25" customHeight="1">
      <c r="A27" s="64" t="s">
        <v>118</v>
      </c>
    </row>
    <row r="28" spans="1:23" ht="19.5" customHeight="1">
      <c r="A28" s="65" t="s">
        <v>135</v>
      </c>
    </row>
    <row r="29" spans="1:23" ht="15.75">
      <c r="A29" s="65"/>
    </row>
    <row r="30" spans="1:23" ht="13.5" thickBot="1">
      <c r="B30" s="84" t="s">
        <v>136</v>
      </c>
      <c r="C30" s="84" t="s">
        <v>137</v>
      </c>
    </row>
    <row r="31" spans="1:23">
      <c r="B31" s="85">
        <v>1</v>
      </c>
      <c r="C31" s="86">
        <v>6.5000000000000002E-2</v>
      </c>
    </row>
    <row r="32" spans="1:23">
      <c r="B32" s="87">
        <v>2</v>
      </c>
      <c r="C32" s="88">
        <v>7.9000000000000001E-2</v>
      </c>
    </row>
    <row r="33" spans="2:19">
      <c r="B33" s="87">
        <v>3</v>
      </c>
      <c r="C33" s="88">
        <v>9.9000000000000005E-2</v>
      </c>
    </row>
    <row r="34" spans="2:19" ht="13.5" thickBot="1">
      <c r="B34" s="89">
        <v>4</v>
      </c>
      <c r="C34" s="90">
        <v>0.109</v>
      </c>
      <c r="S34" s="57" t="s">
        <v>157</v>
      </c>
    </row>
    <row r="37" spans="2:19" ht="15">
      <c r="B37" s="91" t="s">
        <v>138</v>
      </c>
    </row>
    <row r="38" spans="2:19" ht="15.75" thickBot="1">
      <c r="B38" s="91"/>
    </row>
    <row r="39" spans="2:19" ht="64.5" thickBot="1">
      <c r="B39" s="92" t="s">
        <v>139</v>
      </c>
      <c r="C39" s="93" t="s">
        <v>140</v>
      </c>
      <c r="D39" s="93" t="s">
        <v>141</v>
      </c>
      <c r="E39" s="93" t="s">
        <v>142</v>
      </c>
      <c r="F39" s="93" t="s">
        <v>143</v>
      </c>
      <c r="G39" s="93" t="s">
        <v>144</v>
      </c>
    </row>
    <row r="40" spans="2:19" ht="13.5" thickBot="1">
      <c r="B40" s="94">
        <v>2.4E-2</v>
      </c>
      <c r="C40" s="95">
        <v>2.1000000000000001E-2</v>
      </c>
      <c r="D40" s="95">
        <v>1.9E-2</v>
      </c>
      <c r="E40" s="96">
        <v>1.7999999999999999E-2</v>
      </c>
      <c r="F40" s="96">
        <v>1.7000000000000001E-2</v>
      </c>
      <c r="G40" s="96">
        <v>1.6E-2</v>
      </c>
    </row>
    <row r="41" spans="2:19" ht="15">
      <c r="B41" s="97"/>
      <c r="C41" s="97"/>
      <c r="D41" s="97"/>
      <c r="E41" s="97"/>
      <c r="F41" s="97"/>
    </row>
    <row r="42" spans="2:19" ht="15.75" thickBot="1">
      <c r="B42" s="91"/>
    </row>
    <row r="43" spans="2:19" ht="13.5" thickBot="1">
      <c r="B43" s="338" t="s">
        <v>120</v>
      </c>
      <c r="C43" s="339"/>
    </row>
    <row r="44" spans="2:19" ht="39" thickBot="1">
      <c r="B44" s="98" t="s">
        <v>145</v>
      </c>
      <c r="C44" s="99" t="s">
        <v>146</v>
      </c>
    </row>
    <row r="45" spans="2:19" ht="15">
      <c r="B45" s="91"/>
    </row>
    <row r="46" spans="2:19" ht="15">
      <c r="B46" s="91"/>
    </row>
    <row r="47" spans="2:19" ht="15">
      <c r="B47" s="91" t="s">
        <v>147</v>
      </c>
    </row>
    <row r="48" spans="2:19" ht="15.75" thickBot="1">
      <c r="B48" s="91"/>
    </row>
    <row r="49" spans="2:3" ht="13.5" thickBot="1">
      <c r="B49" s="338" t="s">
        <v>120</v>
      </c>
      <c r="C49" s="339"/>
    </row>
    <row r="50" spans="2:3" ht="39" thickBot="1">
      <c r="B50" s="98" t="s">
        <v>145</v>
      </c>
      <c r="C50" s="99" t="s">
        <v>148</v>
      </c>
    </row>
  </sheetData>
  <sheetProtection algorithmName="SHA-512" hashValue="MUmyL+qS1/d7AL3q/70W8xTfqTn+YdieI8RfA6w+yYDNZYbB9dGql1ZXCIlFimC/JnUzMIEpTiKr8OvAqtfarA==" saltValue="BcvD2aA0h2pl5DhdUyUMcA==" spinCount="100000" sheet="1" objects="1" scenarios="1"/>
  <mergeCells count="11">
    <mergeCell ref="O6:R6"/>
    <mergeCell ref="S6:U6"/>
    <mergeCell ref="V6:W6"/>
    <mergeCell ref="A6:A7"/>
    <mergeCell ref="J6:L6"/>
    <mergeCell ref="M6:N6"/>
    <mergeCell ref="B43:C43"/>
    <mergeCell ref="B49:C49"/>
    <mergeCell ref="H5:I5"/>
    <mergeCell ref="B6:G6"/>
    <mergeCell ref="H6:I6"/>
  </mergeCells>
  <dataValidations disablePrompts="1" count="1">
    <dataValidation type="list" allowBlank="1" showInputMessage="1" showErrorMessage="1" sqref="D8:D25">
      <formula1>$C$31:$C$34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25"/>
  <sheetViews>
    <sheetView showGridLines="0" zoomScale="85" zoomScaleNormal="85" zoomScaleSheetLayoutView="100" workbookViewId="0">
      <selection activeCell="N18" sqref="N18"/>
    </sheetView>
  </sheetViews>
  <sheetFormatPr baseColWidth="10" defaultColWidth="11.28515625" defaultRowHeight="15"/>
  <cols>
    <col min="1" max="1" width="5.7109375" style="28" customWidth="1"/>
    <col min="2" max="2" width="26.140625" style="28" customWidth="1"/>
    <col min="3" max="3" width="20.5703125" style="28" customWidth="1"/>
    <col min="4" max="4" width="16.7109375" style="28" customWidth="1"/>
    <col min="5" max="5" width="12" style="28" customWidth="1"/>
    <col min="6" max="6" width="13.7109375" style="28" customWidth="1"/>
    <col min="7" max="7" width="17.5703125" style="28" customWidth="1"/>
    <col min="8" max="9" width="20.28515625" style="28" customWidth="1"/>
    <col min="10" max="11" width="21.28515625" style="28" customWidth="1"/>
    <col min="12" max="12" width="24.85546875" style="28" customWidth="1"/>
    <col min="13" max="13" width="18.85546875" style="28" customWidth="1"/>
    <col min="14" max="14" width="21.28515625" style="28" customWidth="1"/>
    <col min="15" max="15" width="18" style="28" customWidth="1"/>
    <col min="16" max="16" width="16.7109375" style="28" customWidth="1"/>
    <col min="17" max="17" width="11.28515625" style="28"/>
    <col min="18" max="18" width="14" style="28" customWidth="1"/>
    <col min="19" max="19" width="13.5703125" style="28" customWidth="1"/>
    <col min="20" max="20" width="13.28515625" style="28" customWidth="1"/>
    <col min="21" max="21" width="13" style="28" customWidth="1"/>
    <col min="22" max="22" width="13.28515625" style="28" customWidth="1"/>
    <col min="23" max="23" width="13.7109375" style="28" bestFit="1" customWidth="1"/>
    <col min="24" max="41" width="12.85546875" style="28" customWidth="1"/>
    <col min="42" max="16384" width="11.28515625" style="28"/>
  </cols>
  <sheetData>
    <row r="1" spans="1:24" ht="27.6" customHeight="1" thickBot="1">
      <c r="B1" s="55"/>
    </row>
    <row r="2" spans="1:24" ht="21.75" customHeight="1" thickBot="1">
      <c r="B2" s="215" t="s">
        <v>221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4" ht="16.5">
      <c r="A3" s="27"/>
      <c r="D3" s="56"/>
      <c r="E3" s="29"/>
      <c r="F3" s="29"/>
      <c r="G3" s="29"/>
      <c r="H3" s="29"/>
      <c r="I3" s="29"/>
      <c r="J3" s="29"/>
      <c r="K3" s="29"/>
      <c r="L3" s="56"/>
      <c r="M3" s="56"/>
      <c r="N3" s="56"/>
      <c r="S3" s="31"/>
      <c r="T3" s="31"/>
    </row>
    <row r="4" spans="1:24" ht="17.25">
      <c r="A4" s="27"/>
      <c r="B4" s="209" t="s">
        <v>24</v>
      </c>
      <c r="C4" s="122">
        <v>6.5000000000000002E-2</v>
      </c>
      <c r="D4" s="56"/>
      <c r="E4" s="29"/>
      <c r="F4" s="29"/>
      <c r="G4" s="29"/>
      <c r="H4" s="29"/>
      <c r="I4" s="29"/>
      <c r="J4" s="29"/>
      <c r="K4" s="29"/>
      <c r="L4" s="56"/>
      <c r="M4" s="56"/>
      <c r="N4" s="56"/>
    </row>
    <row r="5" spans="1:24" ht="17.25">
      <c r="B5" s="209" t="s">
        <v>233</v>
      </c>
      <c r="C5" s="123">
        <v>30</v>
      </c>
      <c r="D5" s="56"/>
      <c r="E5" s="29"/>
      <c r="F5" s="29"/>
      <c r="G5" s="29"/>
      <c r="H5" s="29"/>
      <c r="I5" s="29"/>
      <c r="J5" s="29"/>
      <c r="K5" s="29"/>
      <c r="L5" s="56"/>
      <c r="M5" s="56"/>
      <c r="N5" s="56"/>
    </row>
    <row r="6" spans="1:24" ht="17.25">
      <c r="B6" s="209" t="s">
        <v>25</v>
      </c>
      <c r="C6" s="211" t="s">
        <v>26</v>
      </c>
      <c r="D6" s="56"/>
      <c r="E6" s="29"/>
      <c r="F6" s="29"/>
      <c r="G6" s="29"/>
      <c r="H6" s="29"/>
      <c r="I6" s="29"/>
      <c r="J6" s="29"/>
      <c r="K6" s="29"/>
      <c r="L6" s="56"/>
      <c r="M6" s="56"/>
      <c r="N6" s="56"/>
      <c r="R6" s="62"/>
    </row>
    <row r="7" spans="1:24" ht="20.25" customHeight="1">
      <c r="B7" s="209" t="s">
        <v>27</v>
      </c>
      <c r="C7" s="212">
        <f>C4/C8</f>
        <v>5.4166666666666669E-3</v>
      </c>
      <c r="D7" s="56"/>
      <c r="E7" s="29"/>
      <c r="F7" s="29"/>
      <c r="G7" s="29"/>
      <c r="H7" s="29"/>
      <c r="I7" s="29"/>
      <c r="J7" s="29"/>
      <c r="K7" s="29"/>
      <c r="L7" s="56"/>
      <c r="M7" s="56"/>
      <c r="N7" s="56"/>
    </row>
    <row r="8" spans="1:24" ht="17.25">
      <c r="B8" s="209" t="s">
        <v>28</v>
      </c>
      <c r="C8" s="213">
        <v>12</v>
      </c>
      <c r="D8" s="56"/>
      <c r="E8" s="29"/>
      <c r="F8" s="29"/>
      <c r="G8" s="29"/>
      <c r="H8" s="29"/>
      <c r="I8" s="29"/>
      <c r="J8" s="29"/>
      <c r="K8" s="29"/>
      <c r="L8" s="56"/>
      <c r="M8" s="56"/>
      <c r="N8" s="56"/>
    </row>
    <row r="9" spans="1:24" ht="17.25">
      <c r="B9" s="209" t="s">
        <v>29</v>
      </c>
      <c r="C9" s="214">
        <f>+C8*C5</f>
        <v>360</v>
      </c>
      <c r="D9" s="56"/>
      <c r="E9" s="29"/>
      <c r="F9" s="29"/>
      <c r="G9" s="29"/>
      <c r="H9" s="29"/>
      <c r="I9" s="29"/>
      <c r="J9" s="29"/>
      <c r="K9" s="29"/>
      <c r="L9" s="29"/>
      <c r="N9" s="29"/>
    </row>
    <row r="10" spans="1:24" ht="16.5">
      <c r="C10" s="29"/>
      <c r="D10" s="56"/>
      <c r="E10" s="29"/>
      <c r="F10" s="29"/>
      <c r="G10" s="29"/>
      <c r="H10" s="29"/>
      <c r="I10" s="29"/>
      <c r="J10" s="29"/>
      <c r="K10" s="29"/>
      <c r="L10" s="29"/>
      <c r="M10" s="29"/>
      <c r="N10" s="29"/>
      <c r="R10" s="31"/>
      <c r="W10" s="132"/>
      <c r="X10" s="31"/>
    </row>
    <row r="11" spans="1:24">
      <c r="B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24" ht="51.75" customHeight="1">
      <c r="B12" s="207" t="s">
        <v>172</v>
      </c>
      <c r="C12" s="208" t="s">
        <v>23</v>
      </c>
      <c r="D12" s="207" t="s">
        <v>30</v>
      </c>
      <c r="E12" s="294" t="s">
        <v>236</v>
      </c>
      <c r="F12" s="294" t="s">
        <v>237</v>
      </c>
      <c r="G12" s="207" t="s">
        <v>133</v>
      </c>
      <c r="H12" s="207" t="s">
        <v>127</v>
      </c>
      <c r="I12" s="207" t="s">
        <v>134</v>
      </c>
      <c r="J12" s="294" t="s">
        <v>234</v>
      </c>
      <c r="K12" s="294" t="s">
        <v>235</v>
      </c>
      <c r="L12" s="207" t="s">
        <v>160</v>
      </c>
      <c r="M12" s="207" t="s">
        <v>175</v>
      </c>
      <c r="N12" s="207" t="s">
        <v>174</v>
      </c>
    </row>
    <row r="13" spans="1:24" ht="18.75">
      <c r="B13" s="29" t="str">
        <f>+'1- DATOS DEL PROYECTO'!B45</f>
        <v>Departamento Modelo 1</v>
      </c>
      <c r="C13" s="210">
        <f ca="1">+'6-CUADRO RESUMEN '!J33</f>
        <v>285298348.52468348</v>
      </c>
      <c r="D13" s="142">
        <f ca="1">PMT($C$7,$C$9,$C13)*-1</f>
        <v>1803279.632578034</v>
      </c>
      <c r="E13" s="143">
        <f>+'4-COSTOS DE TRANS Y FIDUCIA'!P8</f>
        <v>0.05</v>
      </c>
      <c r="F13" s="144">
        <f ca="1">+D13*E13</f>
        <v>90163.981628901704</v>
      </c>
      <c r="G13" s="144">
        <f ca="1">+D13+F13</f>
        <v>1893443.6142069357</v>
      </c>
      <c r="H13" s="145">
        <f ca="1">+'4-COSTOS DE TRANS Y FIDUCIA'!S8</f>
        <v>102707.40546888606</v>
      </c>
      <c r="I13" s="145">
        <f>+'4-COSTOS DE TRANS Y FIDUCIA'!U8</f>
        <v>54510.197763278375</v>
      </c>
      <c r="J13" s="183">
        <f ca="1">+G13+H13</f>
        <v>1996151.0196758218</v>
      </c>
      <c r="K13" s="299">
        <f ca="1">+J13</f>
        <v>1996151.0196758218</v>
      </c>
      <c r="L13" s="300">
        <f ca="1">+I13+G13+H13</f>
        <v>2050661.2174391001</v>
      </c>
      <c r="M13" s="301">
        <v>12</v>
      </c>
      <c r="N13" s="146">
        <f ca="1">+K13*M13</f>
        <v>23953812.23610986</v>
      </c>
    </row>
    <row r="14" spans="1:24" ht="18.75">
      <c r="B14" s="29" t="str">
        <f>+'1- DATOS DEL PROYECTO'!B46</f>
        <v>Departamento Modelo 2</v>
      </c>
      <c r="C14" s="210">
        <f ca="1">+'6-CUADRO RESUMEN '!J34</f>
        <v>359230430.14430535</v>
      </c>
      <c r="D14" s="142">
        <f t="shared" ref="D14:D30" ca="1" si="0">PMT($C$7,$C$9,$C14)*-1</f>
        <v>2270580.6795983827</v>
      </c>
      <c r="E14" s="143">
        <f>+'4-COSTOS DE TRANS Y FIDUCIA'!P9</f>
        <v>0.05</v>
      </c>
      <c r="F14" s="144">
        <f t="shared" ref="F14:F24" ca="1" si="1">+D14*E14</f>
        <v>113529.03397991914</v>
      </c>
      <c r="G14" s="144">
        <f t="shared" ref="G14:G24" ca="1" si="2">+D14+F14</f>
        <v>2384109.7135783019</v>
      </c>
      <c r="H14" s="145">
        <f ca="1">+'4-COSTOS DE TRANS Y FIDUCIA'!S9</f>
        <v>129322.95485194994</v>
      </c>
      <c r="I14" s="145">
        <f>+'4-COSTOS DE TRANS Y FIDUCIA'!U9</f>
        <v>69285.260146443179</v>
      </c>
      <c r="J14" s="183">
        <f t="shared" ref="J14:J24" ca="1" si="3">+G14+H14</f>
        <v>2513432.668430252</v>
      </c>
      <c r="K14" s="299">
        <f t="shared" ref="K14:K30" ca="1" si="4">+J14</f>
        <v>2513432.668430252</v>
      </c>
      <c r="L14" s="300">
        <f t="shared" ref="L14:L24" ca="1" si="5">+I14+G14+H14</f>
        <v>2582717.9285766953</v>
      </c>
      <c r="M14" s="301">
        <v>12</v>
      </c>
      <c r="N14" s="146">
        <f t="shared" ref="N14:N30" ca="1" si="6">+K14*M14</f>
        <v>30161192.021163024</v>
      </c>
    </row>
    <row r="15" spans="1:24" ht="18.75">
      <c r="B15" s="29" t="str">
        <f>+'1- DATOS DEL PROYECTO'!B47</f>
        <v>Departamento Modelo 3</v>
      </c>
      <c r="C15" s="210">
        <f ca="1">+'6-CUADRO RESUMEN '!J35</f>
        <v>396196471.14286059</v>
      </c>
      <c r="D15" s="142">
        <f t="shared" ca="1" si="0"/>
        <v>2504231.2043015496</v>
      </c>
      <c r="E15" s="143">
        <f>+'4-COSTOS DE TRANS Y FIDUCIA'!P10</f>
        <v>0.05</v>
      </c>
      <c r="F15" s="144">
        <f t="shared" ca="1" si="1"/>
        <v>125211.56021507748</v>
      </c>
      <c r="G15" s="144">
        <f t="shared" ca="1" si="2"/>
        <v>2629442.764516627</v>
      </c>
      <c r="H15" s="145">
        <f ca="1">+'4-COSTOS DE TRANS Y FIDUCIA'!S10</f>
        <v>142630.72961142982</v>
      </c>
      <c r="I15" s="145">
        <f>+'4-COSTOS DE TRANS Y FIDUCIA'!U10</f>
        <v>76672.791375745466</v>
      </c>
      <c r="J15" s="183">
        <f t="shared" ca="1" si="3"/>
        <v>2772073.4941280568</v>
      </c>
      <c r="K15" s="299">
        <f t="shared" ca="1" si="4"/>
        <v>2772073.4941280568</v>
      </c>
      <c r="L15" s="300">
        <f t="shared" ca="1" si="5"/>
        <v>2848746.2855038024</v>
      </c>
      <c r="M15" s="301">
        <v>12</v>
      </c>
      <c r="N15" s="146">
        <f t="shared" ca="1" si="6"/>
        <v>33264881.929536682</v>
      </c>
    </row>
    <row r="16" spans="1:24" ht="18.75">
      <c r="B16" s="29">
        <f>+'1- DATOS DEL PROYECTO'!B48</f>
        <v>0</v>
      </c>
      <c r="C16" s="210">
        <f>+'6-CUADRO RESUMEN '!J36</f>
        <v>0</v>
      </c>
      <c r="D16" s="142">
        <f t="shared" si="0"/>
        <v>0</v>
      </c>
      <c r="E16" s="143">
        <f>+'4-COSTOS DE TRANS Y FIDUCIA'!P11</f>
        <v>0.05</v>
      </c>
      <c r="F16" s="144">
        <f t="shared" si="1"/>
        <v>0</v>
      </c>
      <c r="G16" s="144">
        <f t="shared" si="2"/>
        <v>0</v>
      </c>
      <c r="H16" s="145">
        <f>+'4-COSTOS DE TRANS Y FIDUCIA'!S11</f>
        <v>0</v>
      </c>
      <c r="I16" s="145">
        <f>+'4-COSTOS DE TRANS Y FIDUCIA'!U11</f>
        <v>0</v>
      </c>
      <c r="J16" s="183">
        <f t="shared" si="3"/>
        <v>0</v>
      </c>
      <c r="K16" s="299">
        <f t="shared" si="4"/>
        <v>0</v>
      </c>
      <c r="L16" s="300">
        <f t="shared" si="5"/>
        <v>0</v>
      </c>
      <c r="M16" s="301"/>
      <c r="N16" s="146">
        <f t="shared" si="6"/>
        <v>0</v>
      </c>
    </row>
    <row r="17" spans="2:14" ht="18.75">
      <c r="B17" s="29">
        <f>+'1- DATOS DEL PROYECTO'!B49</f>
        <v>0</v>
      </c>
      <c r="C17" s="210">
        <f>+'6-CUADRO RESUMEN '!J37</f>
        <v>0</v>
      </c>
      <c r="D17" s="142">
        <f t="shared" si="0"/>
        <v>0</v>
      </c>
      <c r="E17" s="143">
        <f>+'4-COSTOS DE TRANS Y FIDUCIA'!P12</f>
        <v>0.05</v>
      </c>
      <c r="F17" s="144">
        <f t="shared" si="1"/>
        <v>0</v>
      </c>
      <c r="G17" s="144">
        <f t="shared" si="2"/>
        <v>0</v>
      </c>
      <c r="H17" s="145">
        <f>+'4-COSTOS DE TRANS Y FIDUCIA'!S12</f>
        <v>0</v>
      </c>
      <c r="I17" s="145">
        <f>+'4-COSTOS DE TRANS Y FIDUCIA'!U12</f>
        <v>0</v>
      </c>
      <c r="J17" s="183">
        <f t="shared" si="3"/>
        <v>0</v>
      </c>
      <c r="K17" s="299">
        <f t="shared" si="4"/>
        <v>0</v>
      </c>
      <c r="L17" s="300">
        <f t="shared" si="5"/>
        <v>0</v>
      </c>
      <c r="M17" s="301"/>
      <c r="N17" s="146">
        <f t="shared" si="6"/>
        <v>0</v>
      </c>
    </row>
    <row r="18" spans="2:14" ht="18.75">
      <c r="B18" s="29">
        <f>+'1- DATOS DEL PROYECTO'!B50</f>
        <v>0</v>
      </c>
      <c r="C18" s="210">
        <f>+'6-CUADRO RESUMEN '!J38</f>
        <v>0</v>
      </c>
      <c r="D18" s="142">
        <f t="shared" si="0"/>
        <v>0</v>
      </c>
      <c r="E18" s="143">
        <f>+'4-COSTOS DE TRANS Y FIDUCIA'!P13</f>
        <v>0.05</v>
      </c>
      <c r="F18" s="144">
        <f t="shared" si="1"/>
        <v>0</v>
      </c>
      <c r="G18" s="144">
        <f t="shared" si="2"/>
        <v>0</v>
      </c>
      <c r="H18" s="145">
        <f>+'4-COSTOS DE TRANS Y FIDUCIA'!S13</f>
        <v>0</v>
      </c>
      <c r="I18" s="145">
        <f>+'4-COSTOS DE TRANS Y FIDUCIA'!U13</f>
        <v>0</v>
      </c>
      <c r="J18" s="183">
        <f t="shared" si="3"/>
        <v>0</v>
      </c>
      <c r="K18" s="299">
        <f t="shared" si="4"/>
        <v>0</v>
      </c>
      <c r="L18" s="300">
        <f t="shared" si="5"/>
        <v>0</v>
      </c>
      <c r="M18" s="301"/>
      <c r="N18" s="146">
        <f t="shared" si="6"/>
        <v>0</v>
      </c>
    </row>
    <row r="19" spans="2:14" ht="18.75">
      <c r="B19" s="29">
        <f>+'1- DATOS DEL PROYECTO'!B51</f>
        <v>0</v>
      </c>
      <c r="C19" s="210">
        <f>+'6-CUADRO RESUMEN '!J39</f>
        <v>0</v>
      </c>
      <c r="D19" s="142">
        <f t="shared" si="0"/>
        <v>0</v>
      </c>
      <c r="E19" s="143">
        <f>+'4-COSTOS DE TRANS Y FIDUCIA'!P14</f>
        <v>0.05</v>
      </c>
      <c r="F19" s="144">
        <f t="shared" si="1"/>
        <v>0</v>
      </c>
      <c r="G19" s="144">
        <f t="shared" si="2"/>
        <v>0</v>
      </c>
      <c r="H19" s="145">
        <f>+'4-COSTOS DE TRANS Y FIDUCIA'!S14</f>
        <v>0</v>
      </c>
      <c r="I19" s="145">
        <f>+'4-COSTOS DE TRANS Y FIDUCIA'!U14</f>
        <v>0</v>
      </c>
      <c r="J19" s="183">
        <f t="shared" si="3"/>
        <v>0</v>
      </c>
      <c r="K19" s="299">
        <f t="shared" si="4"/>
        <v>0</v>
      </c>
      <c r="L19" s="300">
        <f t="shared" si="5"/>
        <v>0</v>
      </c>
      <c r="M19" s="301"/>
      <c r="N19" s="146">
        <f t="shared" si="6"/>
        <v>0</v>
      </c>
    </row>
    <row r="20" spans="2:14" ht="18.75">
      <c r="B20" s="29">
        <f>+'1- DATOS DEL PROYECTO'!B52</f>
        <v>0</v>
      </c>
      <c r="C20" s="210">
        <f>+'6-CUADRO RESUMEN '!J40</f>
        <v>0</v>
      </c>
      <c r="D20" s="142">
        <f t="shared" si="0"/>
        <v>0</v>
      </c>
      <c r="E20" s="143">
        <f>+'4-COSTOS DE TRANS Y FIDUCIA'!P15</f>
        <v>0.05</v>
      </c>
      <c r="F20" s="144">
        <f t="shared" si="1"/>
        <v>0</v>
      </c>
      <c r="G20" s="144">
        <f t="shared" si="2"/>
        <v>0</v>
      </c>
      <c r="H20" s="145">
        <f>+'4-COSTOS DE TRANS Y FIDUCIA'!S15</f>
        <v>0</v>
      </c>
      <c r="I20" s="145">
        <f>+'4-COSTOS DE TRANS Y FIDUCIA'!U15</f>
        <v>0</v>
      </c>
      <c r="J20" s="183">
        <f t="shared" si="3"/>
        <v>0</v>
      </c>
      <c r="K20" s="299">
        <f t="shared" si="4"/>
        <v>0</v>
      </c>
      <c r="L20" s="300">
        <f t="shared" si="5"/>
        <v>0</v>
      </c>
      <c r="M20" s="301"/>
      <c r="N20" s="146">
        <f t="shared" si="6"/>
        <v>0</v>
      </c>
    </row>
    <row r="21" spans="2:14" ht="18.75">
      <c r="B21" s="29">
        <f>+'1- DATOS DEL PROYECTO'!B53</f>
        <v>0</v>
      </c>
      <c r="C21" s="210">
        <f>+'6-CUADRO RESUMEN '!J41</f>
        <v>0</v>
      </c>
      <c r="D21" s="142">
        <f t="shared" si="0"/>
        <v>0</v>
      </c>
      <c r="E21" s="143">
        <f>+'4-COSTOS DE TRANS Y FIDUCIA'!P16</f>
        <v>0.05</v>
      </c>
      <c r="F21" s="144">
        <f t="shared" si="1"/>
        <v>0</v>
      </c>
      <c r="G21" s="144">
        <f t="shared" si="2"/>
        <v>0</v>
      </c>
      <c r="H21" s="145">
        <f>+'4-COSTOS DE TRANS Y FIDUCIA'!S16</f>
        <v>0</v>
      </c>
      <c r="I21" s="145">
        <f>+'4-COSTOS DE TRANS Y FIDUCIA'!U16</f>
        <v>0</v>
      </c>
      <c r="J21" s="183">
        <f t="shared" si="3"/>
        <v>0</v>
      </c>
      <c r="K21" s="299">
        <f t="shared" si="4"/>
        <v>0</v>
      </c>
      <c r="L21" s="300">
        <f t="shared" si="5"/>
        <v>0</v>
      </c>
      <c r="M21" s="301"/>
      <c r="N21" s="146">
        <f t="shared" si="6"/>
        <v>0</v>
      </c>
    </row>
    <row r="22" spans="2:14" ht="18.75">
      <c r="B22" s="29">
        <f>+'1- DATOS DEL PROYECTO'!B54</f>
        <v>0</v>
      </c>
      <c r="C22" s="210">
        <f>+'6-CUADRO RESUMEN '!J42</f>
        <v>0</v>
      </c>
      <c r="D22" s="142">
        <f t="shared" si="0"/>
        <v>0</v>
      </c>
      <c r="E22" s="143">
        <f>+'4-COSTOS DE TRANS Y FIDUCIA'!P17</f>
        <v>0.05</v>
      </c>
      <c r="F22" s="144">
        <f t="shared" si="1"/>
        <v>0</v>
      </c>
      <c r="G22" s="144">
        <f t="shared" si="2"/>
        <v>0</v>
      </c>
      <c r="H22" s="145">
        <f>+'4-COSTOS DE TRANS Y FIDUCIA'!S17</f>
        <v>0</v>
      </c>
      <c r="I22" s="145">
        <f>+'4-COSTOS DE TRANS Y FIDUCIA'!U17</f>
        <v>0</v>
      </c>
      <c r="J22" s="183">
        <f t="shared" si="3"/>
        <v>0</v>
      </c>
      <c r="K22" s="299">
        <f t="shared" si="4"/>
        <v>0</v>
      </c>
      <c r="L22" s="300">
        <f t="shared" si="5"/>
        <v>0</v>
      </c>
      <c r="M22" s="301"/>
      <c r="N22" s="146">
        <f t="shared" si="6"/>
        <v>0</v>
      </c>
    </row>
    <row r="23" spans="2:14" ht="18.75">
      <c r="B23" s="29">
        <f>+'1- DATOS DEL PROYECTO'!B55</f>
        <v>0</v>
      </c>
      <c r="C23" s="210">
        <f>+'6-CUADRO RESUMEN '!J43</f>
        <v>0</v>
      </c>
      <c r="D23" s="142">
        <f t="shared" si="0"/>
        <v>0</v>
      </c>
      <c r="E23" s="143">
        <f>+'4-COSTOS DE TRANS Y FIDUCIA'!P18</f>
        <v>0.05</v>
      </c>
      <c r="F23" s="144">
        <f t="shared" si="1"/>
        <v>0</v>
      </c>
      <c r="G23" s="144">
        <f t="shared" si="2"/>
        <v>0</v>
      </c>
      <c r="H23" s="145">
        <f>+'4-COSTOS DE TRANS Y FIDUCIA'!S18</f>
        <v>0</v>
      </c>
      <c r="I23" s="145">
        <f>+'4-COSTOS DE TRANS Y FIDUCIA'!U18</f>
        <v>0</v>
      </c>
      <c r="J23" s="183">
        <f t="shared" si="3"/>
        <v>0</v>
      </c>
      <c r="K23" s="299">
        <f t="shared" si="4"/>
        <v>0</v>
      </c>
      <c r="L23" s="300">
        <f t="shared" si="5"/>
        <v>0</v>
      </c>
      <c r="M23" s="301"/>
      <c r="N23" s="146">
        <f t="shared" si="6"/>
        <v>0</v>
      </c>
    </row>
    <row r="24" spans="2:14" ht="18.75">
      <c r="B24" s="29">
        <f>+'1- DATOS DEL PROYECTO'!B56</f>
        <v>0</v>
      </c>
      <c r="C24" s="210">
        <f>+'6-CUADRO RESUMEN '!J44</f>
        <v>0</v>
      </c>
      <c r="D24" s="142">
        <f t="shared" si="0"/>
        <v>0</v>
      </c>
      <c r="E24" s="143">
        <f>+'4-COSTOS DE TRANS Y FIDUCIA'!P19</f>
        <v>0.05</v>
      </c>
      <c r="F24" s="144">
        <f t="shared" si="1"/>
        <v>0</v>
      </c>
      <c r="G24" s="144">
        <f t="shared" si="2"/>
        <v>0</v>
      </c>
      <c r="H24" s="145">
        <f>+'4-COSTOS DE TRANS Y FIDUCIA'!S19</f>
        <v>0</v>
      </c>
      <c r="I24" s="145">
        <f>+'4-COSTOS DE TRANS Y FIDUCIA'!U19</f>
        <v>0</v>
      </c>
      <c r="J24" s="183">
        <f t="shared" si="3"/>
        <v>0</v>
      </c>
      <c r="K24" s="299">
        <f t="shared" si="4"/>
        <v>0</v>
      </c>
      <c r="L24" s="300">
        <f t="shared" si="5"/>
        <v>0</v>
      </c>
      <c r="M24" s="301"/>
      <c r="N24" s="146">
        <f t="shared" si="6"/>
        <v>0</v>
      </c>
    </row>
    <row r="25" spans="2:14" ht="18.75">
      <c r="B25" s="29">
        <f>+'1- DATOS DEL PROYECTO'!B57</f>
        <v>0</v>
      </c>
      <c r="C25" s="210">
        <f>+'6-CUADRO RESUMEN '!J45</f>
        <v>0</v>
      </c>
      <c r="D25" s="142">
        <f t="shared" si="0"/>
        <v>0</v>
      </c>
      <c r="E25" s="143">
        <f>+'4-COSTOS DE TRANS Y FIDUCIA'!P20</f>
        <v>0.05</v>
      </c>
      <c r="F25" s="144">
        <f t="shared" ref="F25:F26" si="7">+D25*E25</f>
        <v>0</v>
      </c>
      <c r="G25" s="144">
        <f t="shared" ref="G25:G26" si="8">+D25+F25</f>
        <v>0</v>
      </c>
      <c r="H25" s="145">
        <f>+'4-COSTOS DE TRANS Y FIDUCIA'!S23</f>
        <v>0</v>
      </c>
      <c r="I25" s="145">
        <f>+'4-COSTOS DE TRANS Y FIDUCIA'!U23</f>
        <v>0</v>
      </c>
      <c r="J25" s="183">
        <f t="shared" ref="J25:J26" si="9">+G25+H25</f>
        <v>0</v>
      </c>
      <c r="K25" s="299">
        <f t="shared" si="4"/>
        <v>0</v>
      </c>
      <c r="L25" s="300">
        <f t="shared" ref="L25:L26" si="10">+I25+G25+H25</f>
        <v>0</v>
      </c>
      <c r="M25" s="301"/>
      <c r="N25" s="146">
        <f t="shared" si="6"/>
        <v>0</v>
      </c>
    </row>
    <row r="26" spans="2:14" ht="18.75">
      <c r="B26" s="29">
        <f>+'1- DATOS DEL PROYECTO'!B58</f>
        <v>0</v>
      </c>
      <c r="C26" s="210">
        <f>+'6-CUADRO RESUMEN '!J46</f>
        <v>0</v>
      </c>
      <c r="D26" s="142">
        <f t="shared" si="0"/>
        <v>0</v>
      </c>
      <c r="E26" s="143">
        <f>+'4-COSTOS DE TRANS Y FIDUCIA'!P21</f>
        <v>0.05</v>
      </c>
      <c r="F26" s="144">
        <f t="shared" si="7"/>
        <v>0</v>
      </c>
      <c r="G26" s="144">
        <f t="shared" si="8"/>
        <v>0</v>
      </c>
      <c r="H26" s="145">
        <f>+'4-COSTOS DE TRANS Y FIDUCIA'!S24</f>
        <v>0</v>
      </c>
      <c r="I26" s="145">
        <f>+'4-COSTOS DE TRANS Y FIDUCIA'!U24</f>
        <v>0</v>
      </c>
      <c r="J26" s="183">
        <f t="shared" si="9"/>
        <v>0</v>
      </c>
      <c r="K26" s="299">
        <f t="shared" si="4"/>
        <v>0</v>
      </c>
      <c r="L26" s="300">
        <f t="shared" si="10"/>
        <v>0</v>
      </c>
      <c r="M26" s="301"/>
      <c r="N26" s="146">
        <f t="shared" si="6"/>
        <v>0</v>
      </c>
    </row>
    <row r="27" spans="2:14" ht="18.75">
      <c r="B27" s="29">
        <f>+'1- DATOS DEL PROYECTO'!B59</f>
        <v>0</v>
      </c>
      <c r="C27" s="210">
        <f>+'6-CUADRO RESUMEN '!J47</f>
        <v>0</v>
      </c>
      <c r="D27" s="142">
        <f t="shared" si="0"/>
        <v>0</v>
      </c>
      <c r="E27" s="143">
        <f>+'4-COSTOS DE TRANS Y FIDUCIA'!P22</f>
        <v>0.05</v>
      </c>
      <c r="F27" s="144">
        <f t="shared" ref="F27:F30" si="11">+D27*E27</f>
        <v>0</v>
      </c>
      <c r="G27" s="144">
        <f t="shared" ref="G27:G30" si="12">+D27+F27</f>
        <v>0</v>
      </c>
      <c r="H27" s="145">
        <f>+'4-COSTOS DE TRANS Y FIDUCIA'!S25</f>
        <v>0</v>
      </c>
      <c r="I27" s="145">
        <f>+'4-COSTOS DE TRANS Y FIDUCIA'!U25</f>
        <v>0</v>
      </c>
      <c r="J27" s="183">
        <f t="shared" ref="J27:J30" si="13">+G27+H27</f>
        <v>0</v>
      </c>
      <c r="K27" s="299">
        <f t="shared" si="4"/>
        <v>0</v>
      </c>
      <c r="L27" s="300">
        <f t="shared" ref="L27:L30" si="14">+I27+G27+H27</f>
        <v>0</v>
      </c>
      <c r="M27" s="301"/>
      <c r="N27" s="146">
        <f t="shared" si="6"/>
        <v>0</v>
      </c>
    </row>
    <row r="28" spans="2:14" ht="18.75">
      <c r="B28" s="29">
        <f>+'1- DATOS DEL PROYECTO'!B60</f>
        <v>0</v>
      </c>
      <c r="C28" s="210">
        <f>+'6-CUADRO RESUMEN '!J48</f>
        <v>0</v>
      </c>
      <c r="D28" s="142">
        <f t="shared" si="0"/>
        <v>0</v>
      </c>
      <c r="E28" s="143">
        <f>+'4-COSTOS DE TRANS Y FIDUCIA'!P23</f>
        <v>0.05</v>
      </c>
      <c r="F28" s="144">
        <f t="shared" si="11"/>
        <v>0</v>
      </c>
      <c r="G28" s="144">
        <f t="shared" si="12"/>
        <v>0</v>
      </c>
      <c r="H28" s="145">
        <f>+'4-COSTOS DE TRANS Y FIDUCIA'!S26</f>
        <v>0</v>
      </c>
      <c r="I28" s="145">
        <f>+'4-COSTOS DE TRANS Y FIDUCIA'!U26</f>
        <v>0</v>
      </c>
      <c r="J28" s="183">
        <f t="shared" si="13"/>
        <v>0</v>
      </c>
      <c r="K28" s="299">
        <f t="shared" si="4"/>
        <v>0</v>
      </c>
      <c r="L28" s="300">
        <f t="shared" si="14"/>
        <v>0</v>
      </c>
      <c r="M28" s="301"/>
      <c r="N28" s="146">
        <f t="shared" si="6"/>
        <v>0</v>
      </c>
    </row>
    <row r="29" spans="2:14" ht="18.75">
      <c r="B29" s="29">
        <f>+'1- DATOS DEL PROYECTO'!B61</f>
        <v>0</v>
      </c>
      <c r="C29" s="210">
        <f>+'6-CUADRO RESUMEN '!J49</f>
        <v>0</v>
      </c>
      <c r="D29" s="142">
        <f t="shared" si="0"/>
        <v>0</v>
      </c>
      <c r="E29" s="143">
        <f>+'4-COSTOS DE TRANS Y FIDUCIA'!P24</f>
        <v>0.05</v>
      </c>
      <c r="F29" s="144">
        <f t="shared" si="11"/>
        <v>0</v>
      </c>
      <c r="G29" s="144">
        <f t="shared" si="12"/>
        <v>0</v>
      </c>
      <c r="H29" s="145">
        <f>+'4-COSTOS DE TRANS Y FIDUCIA'!S27</f>
        <v>0</v>
      </c>
      <c r="I29" s="145">
        <f>+'4-COSTOS DE TRANS Y FIDUCIA'!U27</f>
        <v>0</v>
      </c>
      <c r="J29" s="183">
        <f t="shared" si="13"/>
        <v>0</v>
      </c>
      <c r="K29" s="299">
        <f t="shared" si="4"/>
        <v>0</v>
      </c>
      <c r="L29" s="300">
        <f t="shared" si="14"/>
        <v>0</v>
      </c>
      <c r="M29" s="301"/>
      <c r="N29" s="146">
        <f t="shared" si="6"/>
        <v>0</v>
      </c>
    </row>
    <row r="30" spans="2:14" ht="18.75">
      <c r="B30" s="29">
        <f>+'1- DATOS DEL PROYECTO'!B62</f>
        <v>0</v>
      </c>
      <c r="C30" s="210">
        <f>+'6-CUADRO RESUMEN '!J50</f>
        <v>0</v>
      </c>
      <c r="D30" s="142">
        <f t="shared" si="0"/>
        <v>0</v>
      </c>
      <c r="E30" s="143">
        <f>+'4-COSTOS DE TRANS Y FIDUCIA'!P25</f>
        <v>0.05</v>
      </c>
      <c r="F30" s="144">
        <f t="shared" si="11"/>
        <v>0</v>
      </c>
      <c r="G30" s="144">
        <f t="shared" si="12"/>
        <v>0</v>
      </c>
      <c r="H30" s="145">
        <f>+'4-COSTOS DE TRANS Y FIDUCIA'!S28</f>
        <v>0</v>
      </c>
      <c r="I30" s="145">
        <f>+'4-COSTOS DE TRANS Y FIDUCIA'!U28</f>
        <v>0</v>
      </c>
      <c r="J30" s="183">
        <f t="shared" si="13"/>
        <v>0</v>
      </c>
      <c r="K30" s="299">
        <f t="shared" si="4"/>
        <v>0</v>
      </c>
      <c r="L30" s="300">
        <f t="shared" si="14"/>
        <v>0</v>
      </c>
      <c r="M30" s="301"/>
      <c r="N30" s="146">
        <f t="shared" si="6"/>
        <v>0</v>
      </c>
    </row>
    <row r="31" spans="2:14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4">
      <c r="B32" s="132" t="s">
        <v>222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2:14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2:14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2:14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2:14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2:14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2:14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2:14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2:14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14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14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14"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2:14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2:14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2:14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14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2:14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2:14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14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2:14"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2:14"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14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2:14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2:14"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2:14"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2:14"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2:14"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2:14"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2:14"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2:14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2:14"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2:14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2:14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2:14"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2:14"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2:14"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4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2:14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2:14"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</sheetData>
  <sheetProtection algorithmName="SHA-512" hashValue="qzwG3zGMRDkLpuloCnrNBtUMzj0DUafK0Vru/ln7KfwBWL1AmKyc7Ge7oTopP0qTDfOu337DuveOZ2Cp/A/tUw==" saltValue="keij8hDg7cifa0HUTG4Trg==" spinCount="100000" sheet="1" objects="1" scenarios="1"/>
  <conditionalFormatting sqref="D11:N11 B11:B30 B31:N125 D12 L12:N12 N13:N30 G12:I12">
    <cfRule type="expression" dxfId="5" priority="10">
      <formula>B11&lt;&gt;""</formula>
    </cfRule>
  </conditionalFormatting>
  <conditionalFormatting sqref="D13:D30">
    <cfRule type="expression" dxfId="4" priority="9">
      <formula>ROW()&lt;COUNTIF($B:$B,"&gt;0")+14</formula>
    </cfRule>
  </conditionalFormatting>
  <conditionalFormatting sqref="J12:K12">
    <cfRule type="expression" dxfId="3" priority="4">
      <formula>J12&lt;&gt;""</formula>
    </cfRule>
  </conditionalFormatting>
  <conditionalFormatting sqref="K13:K30">
    <cfRule type="expression" dxfId="2" priority="3">
      <formula>K13&lt;&gt;""</formula>
    </cfRule>
  </conditionalFormatting>
  <conditionalFormatting sqref="M13:M30">
    <cfRule type="expression" dxfId="1" priority="2">
      <formula>M13&lt;&gt;""</formula>
    </cfRule>
  </conditionalFormatting>
  <conditionalFormatting sqref="E12:F12">
    <cfRule type="expression" dxfId="0" priority="1">
      <formula>E12&lt;&gt;""</formula>
    </cfRule>
  </conditionalFormatting>
  <dataValidations disablePrompts="1" count="1">
    <dataValidation type="list" allowBlank="1" showInputMessage="1" showErrorMessage="1" sqref="C6">
      <formula1>Periodos</formula1>
    </dataValidation>
  </dataValidations>
  <pageMargins left="0.7" right="0.7" top="0.75" bottom="0.75" header="0.3" footer="0.3"/>
  <pageSetup paperSize="9" scale="2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AK82"/>
  <sheetViews>
    <sheetView showGridLines="0" zoomScale="70" zoomScaleNormal="70" zoomScaleSheetLayoutView="85" zoomScalePageLayoutView="55" workbookViewId="0">
      <selection activeCell="I44" sqref="I44"/>
    </sheetView>
  </sheetViews>
  <sheetFormatPr baseColWidth="10" defaultColWidth="9.140625" defaultRowHeight="15" outlineLevelRow="1"/>
  <cols>
    <col min="1" max="1" width="5.7109375" customWidth="1"/>
    <col min="2" max="2" width="23.7109375" customWidth="1"/>
    <col min="3" max="3" width="17.28515625" customWidth="1"/>
    <col min="4" max="4" width="16.140625" customWidth="1"/>
    <col min="5" max="5" width="17.5703125" customWidth="1"/>
    <col min="6" max="6" width="21.140625" customWidth="1"/>
    <col min="7" max="7" width="18.28515625" customWidth="1"/>
    <col min="8" max="8" width="23" customWidth="1"/>
    <col min="9" max="9" width="19.5703125" customWidth="1"/>
    <col min="10" max="10" width="20.7109375" customWidth="1"/>
    <col min="11" max="11" width="21.7109375" customWidth="1"/>
    <col min="12" max="12" width="20.28515625" customWidth="1"/>
    <col min="13" max="13" width="20" customWidth="1"/>
    <col min="14" max="14" width="20.28515625" customWidth="1"/>
    <col min="15" max="15" width="19.140625" customWidth="1"/>
    <col min="16" max="16" width="21.42578125" customWidth="1"/>
    <col min="17" max="17" width="20.5703125" customWidth="1"/>
    <col min="18" max="18" width="17" customWidth="1"/>
    <col min="19" max="19" width="17.5703125" customWidth="1"/>
    <col min="20" max="20" width="21.28515625" customWidth="1"/>
    <col min="21" max="21" width="22.5703125" customWidth="1"/>
    <col min="22" max="22" width="8.5703125" customWidth="1"/>
    <col min="23" max="23" width="19.42578125" customWidth="1"/>
    <col min="24" max="25" width="19.85546875" customWidth="1"/>
    <col min="26" max="26" width="15.5703125" customWidth="1"/>
    <col min="27" max="27" width="16.42578125" customWidth="1"/>
    <col min="28" max="28" width="17.42578125" customWidth="1"/>
    <col min="29" max="29" width="21.7109375" customWidth="1"/>
    <col min="30" max="30" width="20.28515625" customWidth="1"/>
    <col min="31" max="31" width="16.140625" customWidth="1"/>
    <col min="32" max="32" width="19.5703125" customWidth="1"/>
    <col min="33" max="33" width="15.28515625" customWidth="1"/>
    <col min="34" max="34" width="18.28515625" bestFit="1" customWidth="1"/>
    <col min="35" max="35" width="15.5703125" bestFit="1" customWidth="1"/>
  </cols>
  <sheetData>
    <row r="1" spans="2:34" ht="15.75" thickBot="1">
      <c r="B1" s="1"/>
      <c r="C1" s="1"/>
      <c r="D1" s="1"/>
      <c r="E1" s="1"/>
      <c r="F1" s="1"/>
      <c r="G1" s="1"/>
      <c r="H1" s="1"/>
      <c r="I1" s="1"/>
      <c r="J1" s="1"/>
    </row>
    <row r="2" spans="2:34" ht="19.5" thickBot="1">
      <c r="B2" s="198" t="s">
        <v>186</v>
      </c>
      <c r="C2" s="199"/>
      <c r="D2" s="198" t="str">
        <f>+'1- DATOS DEL PROYECTO'!C4</f>
        <v xml:space="preserve">PROYECTO A </v>
      </c>
      <c r="E2" s="198">
        <f>+'1- DATOS DEL PROYECTO'!C12</f>
        <v>50</v>
      </c>
      <c r="F2" s="198" t="str">
        <f>IF('1- DATOS DEL PROYECTO'!$C$9="DEPARTAMENTOS","DEPTOS","LOTES")</f>
        <v>DEPTOS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2:34">
      <c r="B3" s="1"/>
      <c r="C3" s="1"/>
      <c r="D3" s="1"/>
      <c r="E3" s="1"/>
      <c r="F3" s="1"/>
      <c r="G3" s="1"/>
      <c r="H3" s="1"/>
      <c r="I3" s="1"/>
      <c r="J3" s="1"/>
    </row>
    <row r="4" spans="2:34" ht="26.25" customHeight="1">
      <c r="B4" s="373" t="s">
        <v>214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</row>
    <row r="5" spans="2:34" ht="33" customHeight="1">
      <c r="B5" s="357" t="s">
        <v>240</v>
      </c>
      <c r="C5" s="358"/>
      <c r="D5" s="358"/>
      <c r="E5" s="359"/>
      <c r="F5" s="357" t="s">
        <v>0</v>
      </c>
      <c r="G5" s="358"/>
      <c r="H5" s="359"/>
      <c r="I5" s="379" t="s">
        <v>81</v>
      </c>
      <c r="J5" s="379"/>
      <c r="K5" s="379" t="s">
        <v>113</v>
      </c>
      <c r="L5" s="379"/>
      <c r="M5" s="371" t="s">
        <v>219</v>
      </c>
      <c r="N5" s="372"/>
      <c r="O5" s="379" t="s">
        <v>92</v>
      </c>
      <c r="P5" s="379"/>
      <c r="Q5" s="379" t="s">
        <v>93</v>
      </c>
      <c r="R5" s="379"/>
      <c r="S5" s="379" t="s">
        <v>152</v>
      </c>
      <c r="T5" s="379"/>
    </row>
    <row r="6" spans="2:34" s="2" customFormat="1" ht="61.5" customHeight="1">
      <c r="B6" s="201" t="s">
        <v>15</v>
      </c>
      <c r="C6" s="201" t="s">
        <v>173</v>
      </c>
      <c r="D6" s="201" t="s">
        <v>70</v>
      </c>
      <c r="E6" s="201" t="s">
        <v>18</v>
      </c>
      <c r="F6" s="201" t="s">
        <v>226</v>
      </c>
      <c r="G6" s="201" t="s">
        <v>36</v>
      </c>
      <c r="H6" s="201" t="s">
        <v>17</v>
      </c>
      <c r="I6" s="201" t="s">
        <v>73</v>
      </c>
      <c r="J6" s="201" t="s">
        <v>74</v>
      </c>
      <c r="K6" s="201" t="s">
        <v>1</v>
      </c>
      <c r="L6" s="201" t="s">
        <v>2</v>
      </c>
      <c r="M6" s="201" t="s">
        <v>72</v>
      </c>
      <c r="N6" s="201" t="s">
        <v>71</v>
      </c>
      <c r="O6" s="201" t="s">
        <v>16</v>
      </c>
      <c r="P6" s="201" t="s">
        <v>94</v>
      </c>
      <c r="Q6" s="201" t="s">
        <v>16</v>
      </c>
      <c r="R6" s="201" t="s">
        <v>246</v>
      </c>
      <c r="S6" s="201" t="s">
        <v>3</v>
      </c>
      <c r="T6" s="201" t="s">
        <v>4</v>
      </c>
      <c r="U6" s="3"/>
    </row>
    <row r="7" spans="2:34">
      <c r="B7" s="60" t="str">
        <f>+'1- DATOS DEL PROYECTO'!B45</f>
        <v>Departamento Modelo 1</v>
      </c>
      <c r="C7" s="35" t="str">
        <f>+'1- DATOS DEL PROYECTO'!C45</f>
        <v>T1</v>
      </c>
      <c r="D7" s="35">
        <f>+'1- DATOS DEL PROYECTO'!G45</f>
        <v>35</v>
      </c>
      <c r="E7" s="180">
        <f>+'1- DATOS DEL PROYECTO'!E45</f>
        <v>20</v>
      </c>
      <c r="F7" s="292">
        <f>+'1- DATOS DEL PROYECTO'!F45</f>
        <v>1.743119266055046E-2</v>
      </c>
      <c r="G7" s="12">
        <f>+F7*'1- DATOS DEL PROYECTO'!$E$33</f>
        <v>10179816.513761468</v>
      </c>
      <c r="H7" s="10">
        <f t="shared" ref="H7:H22" si="0">+G7*E7</f>
        <v>203596330.27522936</v>
      </c>
      <c r="I7" s="5">
        <f>+F7*'2- INFRAESTRUCTURA'!$G$36</f>
        <v>20830275.229357798</v>
      </c>
      <c r="J7" s="6">
        <f t="shared" ref="J7:J22" si="1">+I7*E7</f>
        <v>416605504.58715594</v>
      </c>
      <c r="K7" s="12">
        <f>IF(C7=0,0,VLOOKUP(C7,'1- DATOS DEL PROYECTO'!$B$18:$F$25,3))</f>
        <v>145098765.43209875</v>
      </c>
      <c r="L7" s="6">
        <f t="shared" ref="L7:L22" si="2">+K7*E7</f>
        <v>2901975308.6419749</v>
      </c>
      <c r="M7" s="14">
        <f t="shared" ref="M7:M22" si="3">+K7+G7+I7</f>
        <v>176108857.17521802</v>
      </c>
      <c r="N7" s="6">
        <f t="shared" ref="N7:N22" si="4">+M7*E7</f>
        <v>3522177143.5043602</v>
      </c>
      <c r="O7" s="5">
        <f>'3- INDIRECTOS Y COSTOS  ADM '!$F$6/$N$24*M7</f>
        <v>22340616.528062917</v>
      </c>
      <c r="P7" s="6">
        <f t="shared" ref="P7:P22" si="5">+O7*E7</f>
        <v>446812330.56125832</v>
      </c>
      <c r="Q7" s="5">
        <f ca="1">+'5- COSTO FINANCIERO AFD'!N13</f>
        <v>23953812.23610986</v>
      </c>
      <c r="R7" s="6">
        <f t="shared" ref="R7:R22" ca="1" si="6">+Q7*E7</f>
        <v>479076244.72219718</v>
      </c>
      <c r="S7" s="14">
        <f t="shared" ref="S7:S22" ca="1" si="7">+O7+M7+Q7</f>
        <v>222403285.93939078</v>
      </c>
      <c r="T7" s="16">
        <f t="shared" ref="T7:T22" ca="1" si="8">+N7+P7+R7</f>
        <v>4448065718.787816</v>
      </c>
      <c r="U7" s="3"/>
      <c r="AH7" s="3"/>
    </row>
    <row r="8" spans="2:34">
      <c r="B8" s="60" t="str">
        <f>+'1- DATOS DEL PROYECTO'!B46</f>
        <v>Departamento Modelo 2</v>
      </c>
      <c r="C8" s="35" t="str">
        <f>+'1- DATOS DEL PROYECTO'!C46</f>
        <v>T2</v>
      </c>
      <c r="D8" s="35">
        <f>+'1- DATOS DEL PROYECTO'!G46</f>
        <v>45</v>
      </c>
      <c r="E8" s="180">
        <f>+'1- DATOS DEL PROYECTO'!E46</f>
        <v>20</v>
      </c>
      <c r="F8" s="292">
        <f>+'1- DATOS DEL PROYECTO'!F46</f>
        <v>2.1100917431192662E-2</v>
      </c>
      <c r="G8" s="12">
        <f>+F8*'1- DATOS DEL PROYECTO'!$E$33</f>
        <v>12322935.779816514</v>
      </c>
      <c r="H8" s="10">
        <f t="shared" si="0"/>
        <v>246458715.59633029</v>
      </c>
      <c r="I8" s="5">
        <f>+F8*'2- INFRAESTRUCTURA'!$G$36</f>
        <v>25215596.33027523</v>
      </c>
      <c r="J8" s="6">
        <f t="shared" si="1"/>
        <v>504311926.60550463</v>
      </c>
      <c r="K8" s="12">
        <f>IF(C8=0,0,VLOOKUP(C8,'1- DATOS DEL PROYECTO'!$B$18:$F$25,3))</f>
        <v>186555555.55555555</v>
      </c>
      <c r="L8" s="6">
        <f t="shared" si="2"/>
        <v>3731111111.1111112</v>
      </c>
      <c r="M8" s="14">
        <f t="shared" si="3"/>
        <v>224094087.6656473</v>
      </c>
      <c r="N8" s="6">
        <f t="shared" si="4"/>
        <v>4481881753.3129463</v>
      </c>
      <c r="O8" s="5">
        <f>'3- INDIRECTOS Y COSTOS  ADM '!$F$6/$N$24*M8</f>
        <v>28427872.164108504</v>
      </c>
      <c r="P8" s="6">
        <f t="shared" si="5"/>
        <v>568557443.28217006</v>
      </c>
      <c r="Q8" s="5">
        <f ca="1">+'5- COSTO FINANCIERO AFD'!N14</f>
        <v>30161192.021163024</v>
      </c>
      <c r="R8" s="6">
        <f t="shared" ca="1" si="6"/>
        <v>603223840.42326045</v>
      </c>
      <c r="S8" s="14">
        <f t="shared" ca="1" si="7"/>
        <v>282683151.85091883</v>
      </c>
      <c r="T8" s="16">
        <f t="shared" ca="1" si="8"/>
        <v>5653663037.0183773</v>
      </c>
      <c r="U8" s="3"/>
      <c r="AH8" s="3"/>
    </row>
    <row r="9" spans="2:34">
      <c r="B9" s="60" t="str">
        <f>+'1- DATOS DEL PROYECTO'!B47</f>
        <v>Departamento Modelo 3</v>
      </c>
      <c r="C9" s="35" t="str">
        <f>+'1- DATOS DEL PROYECTO'!C47</f>
        <v>T3</v>
      </c>
      <c r="D9" s="35">
        <f>+'1- DATOS DEL PROYECTO'!G47</f>
        <v>50</v>
      </c>
      <c r="E9" s="180">
        <f>+'1- DATOS DEL PROYECTO'!E47</f>
        <v>10</v>
      </c>
      <c r="F9" s="292">
        <f>+'1- DATOS DEL PROYECTO'!F47</f>
        <v>2.2935779816513763E-2</v>
      </c>
      <c r="G9" s="12">
        <f>+F9*'1- DATOS DEL PROYECTO'!$E$33</f>
        <v>13394495.412844038</v>
      </c>
      <c r="H9" s="10">
        <f t="shared" si="0"/>
        <v>133944954.12844038</v>
      </c>
      <c r="I9" s="5">
        <f>+F9*'2- INFRAESTRUCTURA'!$G$36</f>
        <v>27408256.880733948</v>
      </c>
      <c r="J9" s="6">
        <f t="shared" si="1"/>
        <v>274082568.80733949</v>
      </c>
      <c r="K9" s="12">
        <f>IF(C9=0,0,VLOOKUP(C9,'1- DATOS DEL PROYECTO'!$B$18:$F$25,3))</f>
        <v>207283950.61728394</v>
      </c>
      <c r="L9" s="6">
        <f t="shared" si="2"/>
        <v>2072839506.1728394</v>
      </c>
      <c r="M9" s="14">
        <f t="shared" si="3"/>
        <v>248086702.91086191</v>
      </c>
      <c r="N9" s="6">
        <f t="shared" si="4"/>
        <v>2480867029.1086192</v>
      </c>
      <c r="O9" s="5">
        <f>'3- INDIRECTOS Y COSTOS  ADM '!$F$6/$N$24*M9</f>
        <v>31471499.982131291</v>
      </c>
      <c r="P9" s="6">
        <f t="shared" si="5"/>
        <v>314714999.8213129</v>
      </c>
      <c r="Q9" s="5">
        <f ca="1">+'5- COSTO FINANCIERO AFD'!N15</f>
        <v>33264881.929536682</v>
      </c>
      <c r="R9" s="6">
        <f t="shared" ca="1" si="6"/>
        <v>332648819.29536682</v>
      </c>
      <c r="S9" s="14">
        <f t="shared" ca="1" si="7"/>
        <v>312823084.82252991</v>
      </c>
      <c r="T9" s="16">
        <f t="shared" ca="1" si="8"/>
        <v>3128230848.2252989</v>
      </c>
      <c r="U9" s="3"/>
      <c r="AH9" s="3"/>
    </row>
    <row r="10" spans="2:34">
      <c r="B10" s="60">
        <f>+'1- DATOS DEL PROYECTO'!B48</f>
        <v>0</v>
      </c>
      <c r="C10" s="35">
        <f>+'1- DATOS DEL PROYECTO'!C48</f>
        <v>0</v>
      </c>
      <c r="D10" s="35">
        <f>+'1- DATOS DEL PROYECTO'!G48</f>
        <v>0</v>
      </c>
      <c r="E10" s="180">
        <f>+'1- DATOS DEL PROYECTO'!E48</f>
        <v>0</v>
      </c>
      <c r="F10" s="292">
        <f>+'1- DATOS DEL PROYECTO'!F48</f>
        <v>0</v>
      </c>
      <c r="G10" s="12">
        <f>+F10*'1- DATOS DEL PROYECTO'!$E$33</f>
        <v>0</v>
      </c>
      <c r="H10" s="10">
        <f t="shared" si="0"/>
        <v>0</v>
      </c>
      <c r="I10" s="5">
        <f>+F10*'2- INFRAESTRUCTURA'!$G$36</f>
        <v>0</v>
      </c>
      <c r="J10" s="6">
        <f t="shared" si="1"/>
        <v>0</v>
      </c>
      <c r="K10" s="12">
        <f>IF(C10=0,0,VLOOKUP(C10,'1- DATOS DEL PROYECTO'!$B$18:$F$25,3))</f>
        <v>0</v>
      </c>
      <c r="L10" s="6">
        <f t="shared" si="2"/>
        <v>0</v>
      </c>
      <c r="M10" s="14">
        <f t="shared" si="3"/>
        <v>0</v>
      </c>
      <c r="N10" s="6">
        <f t="shared" si="4"/>
        <v>0</v>
      </c>
      <c r="O10" s="5">
        <f>'3- INDIRECTOS Y COSTOS  ADM '!$F$6/$N$24*M10</f>
        <v>0</v>
      </c>
      <c r="P10" s="6">
        <f t="shared" si="5"/>
        <v>0</v>
      </c>
      <c r="Q10" s="5">
        <f>+'5- COSTO FINANCIERO AFD'!N16</f>
        <v>0</v>
      </c>
      <c r="R10" s="6">
        <f t="shared" si="6"/>
        <v>0</v>
      </c>
      <c r="S10" s="14">
        <f t="shared" si="7"/>
        <v>0</v>
      </c>
      <c r="T10" s="16">
        <f t="shared" si="8"/>
        <v>0</v>
      </c>
      <c r="U10" s="3"/>
      <c r="AH10" s="3"/>
    </row>
    <row r="11" spans="2:34">
      <c r="B11" s="60">
        <f>+'1- DATOS DEL PROYECTO'!B49</f>
        <v>0</v>
      </c>
      <c r="C11" s="35">
        <f>+'1- DATOS DEL PROYECTO'!C49</f>
        <v>0</v>
      </c>
      <c r="D11" s="35">
        <f>+'1- DATOS DEL PROYECTO'!G49</f>
        <v>0</v>
      </c>
      <c r="E11" s="180">
        <f>+'1- DATOS DEL PROYECTO'!E49</f>
        <v>0</v>
      </c>
      <c r="F11" s="292">
        <f>+'1- DATOS DEL PROYECTO'!F49</f>
        <v>0</v>
      </c>
      <c r="G11" s="12">
        <f>+F11*'1- DATOS DEL PROYECTO'!$E$33</f>
        <v>0</v>
      </c>
      <c r="H11" s="10">
        <f t="shared" si="0"/>
        <v>0</v>
      </c>
      <c r="I11" s="5">
        <f>+F11*'2- INFRAESTRUCTURA'!$G$36</f>
        <v>0</v>
      </c>
      <c r="J11" s="6">
        <f t="shared" si="1"/>
        <v>0</v>
      </c>
      <c r="K11" s="12">
        <f>IF(C11=0,0,VLOOKUP(C11,'1- DATOS DEL PROYECTO'!$B$18:$F$25,3))</f>
        <v>0</v>
      </c>
      <c r="L11" s="6">
        <f t="shared" si="2"/>
        <v>0</v>
      </c>
      <c r="M11" s="14">
        <f t="shared" si="3"/>
        <v>0</v>
      </c>
      <c r="N11" s="6">
        <f t="shared" si="4"/>
        <v>0</v>
      </c>
      <c r="O11" s="5">
        <f>'3- INDIRECTOS Y COSTOS  ADM '!$F$6/$N$24*M11</f>
        <v>0</v>
      </c>
      <c r="P11" s="6">
        <f t="shared" si="5"/>
        <v>0</v>
      </c>
      <c r="Q11" s="5">
        <f>+'5- COSTO FINANCIERO AFD'!N17</f>
        <v>0</v>
      </c>
      <c r="R11" s="6">
        <f t="shared" si="6"/>
        <v>0</v>
      </c>
      <c r="S11" s="14">
        <f t="shared" si="7"/>
        <v>0</v>
      </c>
      <c r="T11" s="16">
        <f t="shared" si="8"/>
        <v>0</v>
      </c>
      <c r="U11" s="3"/>
      <c r="AH11" s="3"/>
    </row>
    <row r="12" spans="2:34">
      <c r="B12" s="60">
        <f>+'1- DATOS DEL PROYECTO'!B50</f>
        <v>0</v>
      </c>
      <c r="C12" s="35">
        <f>+'1- DATOS DEL PROYECTO'!C50</f>
        <v>0</v>
      </c>
      <c r="D12" s="35">
        <f>+'1- DATOS DEL PROYECTO'!G50</f>
        <v>0</v>
      </c>
      <c r="E12" s="180">
        <f>+'1- DATOS DEL PROYECTO'!E50</f>
        <v>0</v>
      </c>
      <c r="F12" s="292">
        <f>+'1- DATOS DEL PROYECTO'!F50</f>
        <v>0</v>
      </c>
      <c r="G12" s="12">
        <f>+F12*'1- DATOS DEL PROYECTO'!$E$33</f>
        <v>0</v>
      </c>
      <c r="H12" s="10">
        <f t="shared" si="0"/>
        <v>0</v>
      </c>
      <c r="I12" s="5">
        <f>+F12*'2- INFRAESTRUCTURA'!$G$36</f>
        <v>0</v>
      </c>
      <c r="J12" s="6">
        <f t="shared" si="1"/>
        <v>0</v>
      </c>
      <c r="K12" s="12">
        <f>IF(C12=0,0,VLOOKUP(C12,'1- DATOS DEL PROYECTO'!$B$18:$F$25,3))</f>
        <v>0</v>
      </c>
      <c r="L12" s="6">
        <f t="shared" si="2"/>
        <v>0</v>
      </c>
      <c r="M12" s="14">
        <f t="shared" si="3"/>
        <v>0</v>
      </c>
      <c r="N12" s="6">
        <f t="shared" si="4"/>
        <v>0</v>
      </c>
      <c r="O12" s="5">
        <f>'3- INDIRECTOS Y COSTOS  ADM '!$F$6/$N$24*M12</f>
        <v>0</v>
      </c>
      <c r="P12" s="6">
        <f t="shared" si="5"/>
        <v>0</v>
      </c>
      <c r="Q12" s="5">
        <f>+'5- COSTO FINANCIERO AFD'!N18</f>
        <v>0</v>
      </c>
      <c r="R12" s="6">
        <f t="shared" si="6"/>
        <v>0</v>
      </c>
      <c r="S12" s="14">
        <f t="shared" si="7"/>
        <v>0</v>
      </c>
      <c r="T12" s="16">
        <f t="shared" si="8"/>
        <v>0</v>
      </c>
      <c r="U12" s="3"/>
      <c r="AH12" s="3"/>
    </row>
    <row r="13" spans="2:34">
      <c r="B13" s="60">
        <f>+'1- DATOS DEL PROYECTO'!B51</f>
        <v>0</v>
      </c>
      <c r="C13" s="35">
        <f>+'1- DATOS DEL PROYECTO'!C51</f>
        <v>0</v>
      </c>
      <c r="D13" s="35">
        <f>+'1- DATOS DEL PROYECTO'!G51</f>
        <v>0</v>
      </c>
      <c r="E13" s="180">
        <f>+'1- DATOS DEL PROYECTO'!E51</f>
        <v>0</v>
      </c>
      <c r="F13" s="292">
        <f>+'1- DATOS DEL PROYECTO'!F51</f>
        <v>0</v>
      </c>
      <c r="G13" s="12">
        <f>+F13*'1- DATOS DEL PROYECTO'!$E$33</f>
        <v>0</v>
      </c>
      <c r="H13" s="10">
        <f t="shared" si="0"/>
        <v>0</v>
      </c>
      <c r="I13" s="5">
        <f>+F13*'2- INFRAESTRUCTURA'!$G$36</f>
        <v>0</v>
      </c>
      <c r="J13" s="6">
        <f t="shared" si="1"/>
        <v>0</v>
      </c>
      <c r="K13" s="12">
        <f>IF(C13=0,0,VLOOKUP(C13,'1- DATOS DEL PROYECTO'!$B$18:$F$25,3))</f>
        <v>0</v>
      </c>
      <c r="L13" s="6">
        <f t="shared" si="2"/>
        <v>0</v>
      </c>
      <c r="M13" s="14">
        <f t="shared" si="3"/>
        <v>0</v>
      </c>
      <c r="N13" s="6">
        <f t="shared" si="4"/>
        <v>0</v>
      </c>
      <c r="O13" s="5">
        <f>'3- INDIRECTOS Y COSTOS  ADM '!$F$6/$N$24*M13</f>
        <v>0</v>
      </c>
      <c r="P13" s="6">
        <f t="shared" si="5"/>
        <v>0</v>
      </c>
      <c r="Q13" s="5">
        <f>+'5- COSTO FINANCIERO AFD'!N19</f>
        <v>0</v>
      </c>
      <c r="R13" s="6">
        <f t="shared" si="6"/>
        <v>0</v>
      </c>
      <c r="S13" s="14">
        <f t="shared" si="7"/>
        <v>0</v>
      </c>
      <c r="T13" s="16">
        <f t="shared" si="8"/>
        <v>0</v>
      </c>
      <c r="U13" s="3"/>
      <c r="AH13" s="3"/>
    </row>
    <row r="14" spans="2:34">
      <c r="B14" s="60">
        <f>+'1- DATOS DEL PROYECTO'!B52</f>
        <v>0</v>
      </c>
      <c r="C14" s="35">
        <f>+'1- DATOS DEL PROYECTO'!C52</f>
        <v>0</v>
      </c>
      <c r="D14" s="35">
        <f>+'1- DATOS DEL PROYECTO'!G52</f>
        <v>0</v>
      </c>
      <c r="E14" s="180">
        <f>+'1- DATOS DEL PROYECTO'!E52</f>
        <v>0</v>
      </c>
      <c r="F14" s="292">
        <f>+'1- DATOS DEL PROYECTO'!F52</f>
        <v>0</v>
      </c>
      <c r="G14" s="12">
        <f>+F14*'1- DATOS DEL PROYECTO'!$E$33</f>
        <v>0</v>
      </c>
      <c r="H14" s="10">
        <f t="shared" si="0"/>
        <v>0</v>
      </c>
      <c r="I14" s="5">
        <f>+F14*'2- INFRAESTRUCTURA'!$G$36</f>
        <v>0</v>
      </c>
      <c r="J14" s="6">
        <f t="shared" si="1"/>
        <v>0</v>
      </c>
      <c r="K14" s="12">
        <f>IF(C14=0,0,VLOOKUP(C14,'1- DATOS DEL PROYECTO'!$B$18:$F$25,3))</f>
        <v>0</v>
      </c>
      <c r="L14" s="6">
        <f t="shared" si="2"/>
        <v>0</v>
      </c>
      <c r="M14" s="14">
        <f t="shared" si="3"/>
        <v>0</v>
      </c>
      <c r="N14" s="6">
        <f t="shared" si="4"/>
        <v>0</v>
      </c>
      <c r="O14" s="5">
        <f>'3- INDIRECTOS Y COSTOS  ADM '!$F$6/$N$24*M14</f>
        <v>0</v>
      </c>
      <c r="P14" s="6">
        <f t="shared" si="5"/>
        <v>0</v>
      </c>
      <c r="Q14" s="5">
        <f>+'5- COSTO FINANCIERO AFD'!N20</f>
        <v>0</v>
      </c>
      <c r="R14" s="6">
        <f t="shared" si="6"/>
        <v>0</v>
      </c>
      <c r="S14" s="14">
        <f t="shared" si="7"/>
        <v>0</v>
      </c>
      <c r="T14" s="16">
        <f t="shared" si="8"/>
        <v>0</v>
      </c>
      <c r="U14" s="3"/>
      <c r="AH14" s="3"/>
    </row>
    <row r="15" spans="2:34">
      <c r="B15" s="60">
        <f>+'1- DATOS DEL PROYECTO'!B53</f>
        <v>0</v>
      </c>
      <c r="C15" s="35">
        <f>+'1- DATOS DEL PROYECTO'!C53</f>
        <v>0</v>
      </c>
      <c r="D15" s="35">
        <f>+'1- DATOS DEL PROYECTO'!G53</f>
        <v>0</v>
      </c>
      <c r="E15" s="180">
        <f>+'1- DATOS DEL PROYECTO'!E53</f>
        <v>0</v>
      </c>
      <c r="F15" s="292">
        <f>+'1- DATOS DEL PROYECTO'!F53</f>
        <v>0</v>
      </c>
      <c r="G15" s="12">
        <f>+F15*'1- DATOS DEL PROYECTO'!$E$33</f>
        <v>0</v>
      </c>
      <c r="H15" s="10">
        <f t="shared" si="0"/>
        <v>0</v>
      </c>
      <c r="I15" s="5">
        <f>+F15*'2- INFRAESTRUCTURA'!$G$36</f>
        <v>0</v>
      </c>
      <c r="J15" s="6">
        <f t="shared" si="1"/>
        <v>0</v>
      </c>
      <c r="K15" s="12">
        <f>IF(C15=0,0,VLOOKUP(C15,'1- DATOS DEL PROYECTO'!$B$18:$F$25,3))</f>
        <v>0</v>
      </c>
      <c r="L15" s="6">
        <f t="shared" si="2"/>
        <v>0</v>
      </c>
      <c r="M15" s="14">
        <f t="shared" si="3"/>
        <v>0</v>
      </c>
      <c r="N15" s="6">
        <f t="shared" si="4"/>
        <v>0</v>
      </c>
      <c r="O15" s="5">
        <f>'3- INDIRECTOS Y COSTOS  ADM '!$F$6/$N$24*M15</f>
        <v>0</v>
      </c>
      <c r="P15" s="6">
        <f t="shared" si="5"/>
        <v>0</v>
      </c>
      <c r="Q15" s="5">
        <f>+'5- COSTO FINANCIERO AFD'!N21</f>
        <v>0</v>
      </c>
      <c r="R15" s="6">
        <f t="shared" si="6"/>
        <v>0</v>
      </c>
      <c r="S15" s="14">
        <f t="shared" si="7"/>
        <v>0</v>
      </c>
      <c r="T15" s="16">
        <f t="shared" si="8"/>
        <v>0</v>
      </c>
      <c r="U15" s="3"/>
      <c r="AH15" s="3"/>
    </row>
    <row r="16" spans="2:34">
      <c r="B16" s="60">
        <f>+'1- DATOS DEL PROYECTO'!B54</f>
        <v>0</v>
      </c>
      <c r="C16" s="35">
        <f>+'1- DATOS DEL PROYECTO'!C54</f>
        <v>0</v>
      </c>
      <c r="D16" s="35">
        <f>+'1- DATOS DEL PROYECTO'!G54</f>
        <v>0</v>
      </c>
      <c r="E16" s="180">
        <f>+'1- DATOS DEL PROYECTO'!E54</f>
        <v>0</v>
      </c>
      <c r="F16" s="292">
        <f>+'1- DATOS DEL PROYECTO'!F54</f>
        <v>0</v>
      </c>
      <c r="G16" s="12">
        <f>+F16*'1- DATOS DEL PROYECTO'!$E$33</f>
        <v>0</v>
      </c>
      <c r="H16" s="10">
        <f t="shared" si="0"/>
        <v>0</v>
      </c>
      <c r="I16" s="5">
        <f>+F16*'2- INFRAESTRUCTURA'!$G$36</f>
        <v>0</v>
      </c>
      <c r="J16" s="6">
        <f t="shared" si="1"/>
        <v>0</v>
      </c>
      <c r="K16" s="12">
        <f>IF(C16=0,0,VLOOKUP(C16,'1- DATOS DEL PROYECTO'!$B$18:$F$25,3))</f>
        <v>0</v>
      </c>
      <c r="L16" s="6">
        <f t="shared" si="2"/>
        <v>0</v>
      </c>
      <c r="M16" s="14">
        <f t="shared" si="3"/>
        <v>0</v>
      </c>
      <c r="N16" s="6">
        <f t="shared" si="4"/>
        <v>0</v>
      </c>
      <c r="O16" s="5">
        <f>'3- INDIRECTOS Y COSTOS  ADM '!$F$6/$N$24*M16</f>
        <v>0</v>
      </c>
      <c r="P16" s="6">
        <f t="shared" si="5"/>
        <v>0</v>
      </c>
      <c r="Q16" s="5">
        <f>+'5- COSTO FINANCIERO AFD'!N22</f>
        <v>0</v>
      </c>
      <c r="R16" s="6">
        <f t="shared" si="6"/>
        <v>0</v>
      </c>
      <c r="S16" s="14">
        <f t="shared" si="7"/>
        <v>0</v>
      </c>
      <c r="T16" s="16">
        <f t="shared" si="8"/>
        <v>0</v>
      </c>
      <c r="U16" s="3"/>
      <c r="AH16" s="3"/>
    </row>
    <row r="17" spans="2:35">
      <c r="B17" s="60">
        <f>+'1- DATOS DEL PROYECTO'!B55</f>
        <v>0</v>
      </c>
      <c r="C17" s="35">
        <f>+'1- DATOS DEL PROYECTO'!C55</f>
        <v>0</v>
      </c>
      <c r="D17" s="35">
        <f>+'1- DATOS DEL PROYECTO'!G55</f>
        <v>0</v>
      </c>
      <c r="E17" s="180">
        <f>+'1- DATOS DEL PROYECTO'!E55</f>
        <v>0</v>
      </c>
      <c r="F17" s="292">
        <f>+'1- DATOS DEL PROYECTO'!F55</f>
        <v>0</v>
      </c>
      <c r="G17" s="12">
        <f>+F17*'1- DATOS DEL PROYECTO'!$E$33</f>
        <v>0</v>
      </c>
      <c r="H17" s="10">
        <f t="shared" si="0"/>
        <v>0</v>
      </c>
      <c r="I17" s="5">
        <f>+F17*'2- INFRAESTRUCTURA'!$G$36</f>
        <v>0</v>
      </c>
      <c r="J17" s="6">
        <f t="shared" si="1"/>
        <v>0</v>
      </c>
      <c r="K17" s="12">
        <f>IF(C17=0,0,VLOOKUP(C17,'1- DATOS DEL PROYECTO'!$B$18:$F$25,3))</f>
        <v>0</v>
      </c>
      <c r="L17" s="6">
        <f t="shared" si="2"/>
        <v>0</v>
      </c>
      <c r="M17" s="14">
        <f t="shared" si="3"/>
        <v>0</v>
      </c>
      <c r="N17" s="6">
        <f t="shared" si="4"/>
        <v>0</v>
      </c>
      <c r="O17" s="5">
        <f>'3- INDIRECTOS Y COSTOS  ADM '!$F$6/$N$24*M17</f>
        <v>0</v>
      </c>
      <c r="P17" s="6">
        <f t="shared" si="5"/>
        <v>0</v>
      </c>
      <c r="Q17" s="5">
        <f>+'5- COSTO FINANCIERO AFD'!N23</f>
        <v>0</v>
      </c>
      <c r="R17" s="6">
        <f t="shared" si="6"/>
        <v>0</v>
      </c>
      <c r="S17" s="14">
        <f t="shared" si="7"/>
        <v>0</v>
      </c>
      <c r="T17" s="16">
        <f t="shared" si="8"/>
        <v>0</v>
      </c>
      <c r="U17" s="3"/>
      <c r="AH17" s="3"/>
    </row>
    <row r="18" spans="2:35">
      <c r="B18" s="60">
        <f>+'1- DATOS DEL PROYECTO'!B56</f>
        <v>0</v>
      </c>
      <c r="C18" s="35">
        <f>+'1- DATOS DEL PROYECTO'!C56</f>
        <v>0</v>
      </c>
      <c r="D18" s="35">
        <f>+'1- DATOS DEL PROYECTO'!G56</f>
        <v>0</v>
      </c>
      <c r="E18" s="180">
        <f>+'1- DATOS DEL PROYECTO'!E56</f>
        <v>0</v>
      </c>
      <c r="F18" s="292">
        <f>+'1- DATOS DEL PROYECTO'!F56</f>
        <v>0</v>
      </c>
      <c r="G18" s="12">
        <f>+F18*'1- DATOS DEL PROYECTO'!$E$33</f>
        <v>0</v>
      </c>
      <c r="H18" s="10">
        <f t="shared" si="0"/>
        <v>0</v>
      </c>
      <c r="I18" s="5">
        <f>+F18*'2- INFRAESTRUCTURA'!$G$36</f>
        <v>0</v>
      </c>
      <c r="J18" s="6">
        <f t="shared" si="1"/>
        <v>0</v>
      </c>
      <c r="K18" s="12">
        <f>IF(C18=0,0,VLOOKUP(C18,'1- DATOS DEL PROYECTO'!$B$18:$F$25,3))</f>
        <v>0</v>
      </c>
      <c r="L18" s="6">
        <f t="shared" si="2"/>
        <v>0</v>
      </c>
      <c r="M18" s="14">
        <f t="shared" si="3"/>
        <v>0</v>
      </c>
      <c r="N18" s="6">
        <f t="shared" si="4"/>
        <v>0</v>
      </c>
      <c r="O18" s="5">
        <f>'3- INDIRECTOS Y COSTOS  ADM '!$F$6/$N$24*M18</f>
        <v>0</v>
      </c>
      <c r="P18" s="6">
        <f t="shared" si="5"/>
        <v>0</v>
      </c>
      <c r="Q18" s="5">
        <f>+'5- COSTO FINANCIERO AFD'!N24</f>
        <v>0</v>
      </c>
      <c r="R18" s="6">
        <f t="shared" si="6"/>
        <v>0</v>
      </c>
      <c r="S18" s="14">
        <f t="shared" si="7"/>
        <v>0</v>
      </c>
      <c r="T18" s="16">
        <f t="shared" si="8"/>
        <v>0</v>
      </c>
      <c r="U18" s="3"/>
      <c r="AH18" s="3"/>
    </row>
    <row r="19" spans="2:35">
      <c r="B19" s="60">
        <f>+'1- DATOS DEL PROYECTO'!B57</f>
        <v>0</v>
      </c>
      <c r="C19" s="35">
        <f>+'1- DATOS DEL PROYECTO'!C57</f>
        <v>0</v>
      </c>
      <c r="D19" s="35">
        <f>+'1- DATOS DEL PROYECTO'!G57</f>
        <v>0</v>
      </c>
      <c r="E19" s="180">
        <f>+'1- DATOS DEL PROYECTO'!E57</f>
        <v>0</v>
      </c>
      <c r="F19" s="292">
        <f>+'1- DATOS DEL PROYECTO'!F57</f>
        <v>0</v>
      </c>
      <c r="G19" s="12">
        <f>+F19*'1- DATOS DEL PROYECTO'!$E$33</f>
        <v>0</v>
      </c>
      <c r="H19" s="10">
        <f t="shared" si="0"/>
        <v>0</v>
      </c>
      <c r="I19" s="5">
        <f>+F19*'2- INFRAESTRUCTURA'!$G$36</f>
        <v>0</v>
      </c>
      <c r="J19" s="6">
        <f t="shared" si="1"/>
        <v>0</v>
      </c>
      <c r="K19" s="12">
        <f>IF(C19=0,0,VLOOKUP(C19,'1- DATOS DEL PROYECTO'!$B$18:$F$25,3))</f>
        <v>0</v>
      </c>
      <c r="L19" s="6">
        <f t="shared" si="2"/>
        <v>0</v>
      </c>
      <c r="M19" s="14">
        <f t="shared" si="3"/>
        <v>0</v>
      </c>
      <c r="N19" s="6">
        <f t="shared" si="4"/>
        <v>0</v>
      </c>
      <c r="O19" s="5">
        <f>'3- INDIRECTOS Y COSTOS  ADM '!$F$6/$N$24*M19</f>
        <v>0</v>
      </c>
      <c r="P19" s="6">
        <f t="shared" si="5"/>
        <v>0</v>
      </c>
      <c r="Q19" s="5">
        <f>+'5- COSTO FINANCIERO AFD'!N25</f>
        <v>0</v>
      </c>
      <c r="R19" s="6">
        <f t="shared" si="6"/>
        <v>0</v>
      </c>
      <c r="S19" s="14">
        <f t="shared" si="7"/>
        <v>0</v>
      </c>
      <c r="T19" s="16">
        <f t="shared" si="8"/>
        <v>0</v>
      </c>
      <c r="U19" s="3"/>
    </row>
    <row r="20" spans="2:35">
      <c r="B20" s="60">
        <f>+'1- DATOS DEL PROYECTO'!B58</f>
        <v>0</v>
      </c>
      <c r="C20" s="35">
        <f>+'1- DATOS DEL PROYECTO'!C58</f>
        <v>0</v>
      </c>
      <c r="D20" s="35">
        <f>+'1- DATOS DEL PROYECTO'!G58</f>
        <v>0</v>
      </c>
      <c r="E20" s="180">
        <f>+'1- DATOS DEL PROYECTO'!E58</f>
        <v>0</v>
      </c>
      <c r="F20" s="292">
        <f>+'1- DATOS DEL PROYECTO'!F58</f>
        <v>0</v>
      </c>
      <c r="G20" s="12">
        <f>+F20*'1- DATOS DEL PROYECTO'!$E$33</f>
        <v>0</v>
      </c>
      <c r="H20" s="10">
        <f t="shared" si="0"/>
        <v>0</v>
      </c>
      <c r="I20" s="5">
        <f>+F20*'2- INFRAESTRUCTURA'!$G$36</f>
        <v>0</v>
      </c>
      <c r="J20" s="6">
        <f t="shared" si="1"/>
        <v>0</v>
      </c>
      <c r="K20" s="12">
        <f>IF(C20=0,0,VLOOKUP(C20,'1- DATOS DEL PROYECTO'!$B$18:$F$25,3))</f>
        <v>0</v>
      </c>
      <c r="L20" s="6">
        <f t="shared" si="2"/>
        <v>0</v>
      </c>
      <c r="M20" s="14">
        <f t="shared" si="3"/>
        <v>0</v>
      </c>
      <c r="N20" s="6">
        <f t="shared" si="4"/>
        <v>0</v>
      </c>
      <c r="O20" s="5">
        <f>'3- INDIRECTOS Y COSTOS  ADM '!$F$6/$N$24*M20</f>
        <v>0</v>
      </c>
      <c r="P20" s="6">
        <f t="shared" si="5"/>
        <v>0</v>
      </c>
      <c r="Q20" s="5">
        <f>+'5- COSTO FINANCIERO AFD'!N30</f>
        <v>0</v>
      </c>
      <c r="R20" s="6">
        <f t="shared" si="6"/>
        <v>0</v>
      </c>
      <c r="S20" s="14">
        <f t="shared" si="7"/>
        <v>0</v>
      </c>
      <c r="T20" s="16">
        <f t="shared" si="8"/>
        <v>0</v>
      </c>
      <c r="U20" s="3"/>
    </row>
    <row r="21" spans="2:35">
      <c r="B21" s="60">
        <f>+'1- DATOS DEL PROYECTO'!B59</f>
        <v>0</v>
      </c>
      <c r="C21" s="35">
        <f>+'1- DATOS DEL PROYECTO'!C59</f>
        <v>0</v>
      </c>
      <c r="D21" s="35">
        <f>+'1- DATOS DEL PROYECTO'!G59</f>
        <v>0</v>
      </c>
      <c r="E21" s="180">
        <f>+'1- DATOS DEL PROYECTO'!E59</f>
        <v>0</v>
      </c>
      <c r="F21" s="292">
        <f>+'1- DATOS DEL PROYECTO'!F59</f>
        <v>0</v>
      </c>
      <c r="G21" s="12">
        <f>+F21*'1- DATOS DEL PROYECTO'!$E$33</f>
        <v>0</v>
      </c>
      <c r="H21" s="10">
        <f t="shared" si="0"/>
        <v>0</v>
      </c>
      <c r="I21" s="5">
        <f>+F21*'2- INFRAESTRUCTURA'!$G$36</f>
        <v>0</v>
      </c>
      <c r="J21" s="6">
        <f t="shared" si="1"/>
        <v>0</v>
      </c>
      <c r="K21" s="12">
        <f>IF(C21=0,0,VLOOKUP(C21,'1- DATOS DEL PROYECTO'!$B$18:$F$25,3))</f>
        <v>0</v>
      </c>
      <c r="L21" s="6">
        <f t="shared" si="2"/>
        <v>0</v>
      </c>
      <c r="M21" s="14">
        <f t="shared" si="3"/>
        <v>0</v>
      </c>
      <c r="N21" s="6">
        <f t="shared" si="4"/>
        <v>0</v>
      </c>
      <c r="O21" s="5">
        <f>'3- INDIRECTOS Y COSTOS  ADM '!$F$6/$N$24*M21</f>
        <v>0</v>
      </c>
      <c r="P21" s="6">
        <f t="shared" si="5"/>
        <v>0</v>
      </c>
      <c r="Q21" s="5">
        <f>+'5- COSTO FINANCIERO AFD'!N32</f>
        <v>0</v>
      </c>
      <c r="R21" s="6">
        <f t="shared" si="6"/>
        <v>0</v>
      </c>
      <c r="S21" s="14">
        <f t="shared" si="7"/>
        <v>0</v>
      </c>
      <c r="T21" s="16">
        <f t="shared" si="8"/>
        <v>0</v>
      </c>
      <c r="U21" s="3"/>
    </row>
    <row r="22" spans="2:35">
      <c r="B22" s="60">
        <f>+'1- DATOS DEL PROYECTO'!B60</f>
        <v>0</v>
      </c>
      <c r="C22" s="35">
        <f>+'1- DATOS DEL PROYECTO'!C60</f>
        <v>0</v>
      </c>
      <c r="D22" s="35">
        <f>+'1- DATOS DEL PROYECTO'!G60</f>
        <v>0</v>
      </c>
      <c r="E22" s="180">
        <f>+'1- DATOS DEL PROYECTO'!E60</f>
        <v>0</v>
      </c>
      <c r="F22" s="292">
        <f>+'1- DATOS DEL PROYECTO'!F60</f>
        <v>0</v>
      </c>
      <c r="G22" s="12">
        <f>+F22*'1- DATOS DEL PROYECTO'!$E$33</f>
        <v>0</v>
      </c>
      <c r="H22" s="10">
        <f t="shared" si="0"/>
        <v>0</v>
      </c>
      <c r="I22" s="5">
        <f>+F22*'2- INFRAESTRUCTURA'!$G$36</f>
        <v>0</v>
      </c>
      <c r="J22" s="6">
        <f t="shared" si="1"/>
        <v>0</v>
      </c>
      <c r="K22" s="12">
        <f>IF(C22=0,0,VLOOKUP(C22,'1- DATOS DEL PROYECTO'!$B$18:$F$25,3))</f>
        <v>0</v>
      </c>
      <c r="L22" s="6">
        <f t="shared" si="2"/>
        <v>0</v>
      </c>
      <c r="M22" s="14">
        <f t="shared" si="3"/>
        <v>0</v>
      </c>
      <c r="N22" s="6">
        <f t="shared" si="4"/>
        <v>0</v>
      </c>
      <c r="O22" s="5">
        <f>'3- INDIRECTOS Y COSTOS  ADM '!$F$6/$N$24*M22</f>
        <v>0</v>
      </c>
      <c r="P22" s="6">
        <f t="shared" si="5"/>
        <v>0</v>
      </c>
      <c r="Q22" s="5">
        <f>+'5- COSTO FINANCIERO AFD'!N33</f>
        <v>0</v>
      </c>
      <c r="R22" s="6">
        <f t="shared" si="6"/>
        <v>0</v>
      </c>
      <c r="S22" s="14">
        <f t="shared" si="7"/>
        <v>0</v>
      </c>
      <c r="T22" s="16">
        <f t="shared" si="8"/>
        <v>0</v>
      </c>
      <c r="U22" s="3"/>
    </row>
    <row r="23" spans="2:35" ht="15.75" thickBot="1">
      <c r="B23" s="4"/>
      <c r="C23" s="36"/>
      <c r="D23" s="36"/>
      <c r="E23" s="53"/>
      <c r="F23" s="34"/>
      <c r="G23" s="13"/>
      <c r="H23" s="11"/>
      <c r="I23" s="7"/>
      <c r="J23" s="9"/>
      <c r="K23" s="13"/>
      <c r="L23" s="8"/>
      <c r="M23" s="15"/>
      <c r="N23" s="8"/>
      <c r="O23" s="7"/>
      <c r="P23" s="8"/>
      <c r="Q23" s="7"/>
      <c r="R23" s="8"/>
      <c r="S23" s="15"/>
      <c r="T23" s="17"/>
      <c r="U23" s="3"/>
    </row>
    <row r="24" spans="2:35" ht="15.75" thickBot="1">
      <c r="B24" s="184" t="s">
        <v>22</v>
      </c>
      <c r="C24" s="185"/>
      <c r="D24" s="185"/>
      <c r="E24" s="186">
        <f>SUM(E7:E23)</f>
        <v>50</v>
      </c>
      <c r="F24" s="184"/>
      <c r="G24" s="185"/>
      <c r="H24" s="187">
        <f>SUM(H7:H23)</f>
        <v>584000000</v>
      </c>
      <c r="I24" s="184"/>
      <c r="J24" s="188">
        <f>SUM(J7:J23)</f>
        <v>1195000000</v>
      </c>
      <c r="K24" s="189">
        <f>+L24/E24</f>
        <v>174118518.51851854</v>
      </c>
      <c r="L24" s="188">
        <f>SUM(L7:L23)</f>
        <v>8705925925.9259262</v>
      </c>
      <c r="M24" s="184"/>
      <c r="N24" s="188">
        <f>SUM(N7:N23)</f>
        <v>10484925925.925926</v>
      </c>
      <c r="O24" s="190"/>
      <c r="P24" s="188">
        <f>SUM(P7:P23)</f>
        <v>1330084773.6647413</v>
      </c>
      <c r="Q24" s="190"/>
      <c r="R24" s="188">
        <f ca="1">SUM(R7:R23)</f>
        <v>1414948904.4408245</v>
      </c>
      <c r="S24" s="191" t="s">
        <v>76</v>
      </c>
      <c r="T24" s="188">
        <f ca="1">SUM(T7:T23)</f>
        <v>13229959604.031494</v>
      </c>
      <c r="AH24" s="63"/>
      <c r="AI24" s="67"/>
    </row>
    <row r="25" spans="2:35" ht="15.75" thickBot="1">
      <c r="B25" s="191" t="s">
        <v>108</v>
      </c>
      <c r="C25" s="192"/>
      <c r="D25" s="192"/>
      <c r="E25" s="193">
        <f>SUMPRODUCT(D7:D23,E7:E23)</f>
        <v>2100</v>
      </c>
      <c r="F25" s="191" t="s">
        <v>75</v>
      </c>
      <c r="G25" s="185"/>
      <c r="H25" s="194">
        <f ca="1">+H24/$T$24</f>
        <v>4.4142236067148746E-2</v>
      </c>
      <c r="I25" s="195"/>
      <c r="J25" s="194">
        <f ca="1">+J24/$T$24</f>
        <v>9.0325294692196495E-2</v>
      </c>
      <c r="K25" s="195"/>
      <c r="L25" s="194">
        <f ca="1">+L24/$T$24</f>
        <v>0.65804629692693972</v>
      </c>
      <c r="M25" s="195"/>
      <c r="N25" s="194">
        <f ca="1">+N24/$T$24</f>
        <v>0.79251382768628498</v>
      </c>
      <c r="O25" s="184"/>
      <c r="P25" s="194">
        <f ca="1">+P24/$T$24</f>
        <v>0.1005358151856663</v>
      </c>
      <c r="Q25" s="184"/>
      <c r="R25" s="194">
        <f ca="1">+R24/$T$24</f>
        <v>0.10695035712804858</v>
      </c>
      <c r="S25" s="191" t="s">
        <v>77</v>
      </c>
      <c r="T25" s="188">
        <f ca="1">+T24/'1- DATOS DEL PROYECTO'!C8</f>
        <v>1812323.2334289718</v>
      </c>
      <c r="AI25" s="68"/>
    </row>
    <row r="26" spans="2:35" ht="15.75" thickBot="1">
      <c r="B26" s="191"/>
      <c r="C26" s="192"/>
      <c r="D26" s="192"/>
      <c r="E26" s="196"/>
      <c r="F26" s="191" t="s">
        <v>206</v>
      </c>
      <c r="G26" s="185"/>
      <c r="H26" s="194">
        <f>+H24/$H$50</f>
        <v>3.7520901651022627E-2</v>
      </c>
      <c r="I26" s="195"/>
      <c r="J26" s="194">
        <f>+J24/$H$50</f>
        <v>7.6776502522212395E-2</v>
      </c>
      <c r="K26" s="195"/>
      <c r="L26" s="194">
        <f>+L24/$H$50</f>
        <v>0.5593393672050595</v>
      </c>
      <c r="M26" s="195"/>
      <c r="N26" s="194">
        <f>+N24/$H$50</f>
        <v>0.67363677137829459</v>
      </c>
      <c r="O26" s="184"/>
      <c r="P26" s="194">
        <f>+P24/$H$50</f>
        <v>8.5455445171570971E-2</v>
      </c>
      <c r="Q26" s="184"/>
      <c r="R26" s="194">
        <f ca="1">+R24/$H$50</f>
        <v>9.0907805967031491E-2</v>
      </c>
      <c r="S26" s="191"/>
      <c r="T26" s="197">
        <f ca="1">+T24/$H$50</f>
        <v>0.85000002251689721</v>
      </c>
    </row>
    <row r="27" spans="2:35" ht="15.75" thickBot="1">
      <c r="B27" s="191"/>
      <c r="C27" s="192"/>
      <c r="D27" s="192"/>
      <c r="E27" s="196"/>
      <c r="F27" s="191" t="s">
        <v>207</v>
      </c>
      <c r="G27" s="185"/>
      <c r="H27" s="194">
        <f ca="1">+H24/$K$50</f>
        <v>3.4653529386690932E-2</v>
      </c>
      <c r="I27" s="195"/>
      <c r="J27" s="194">
        <f ca="1">+J24/$K$50</f>
        <v>7.0909191125163806E-2</v>
      </c>
      <c r="K27" s="195"/>
      <c r="L27" s="194">
        <f ca="1">+L24/$K$50</f>
        <v>0.51659428067196667</v>
      </c>
      <c r="M27" s="195"/>
      <c r="N27" s="194">
        <f ca="1">+N24/$K$50</f>
        <v>0.62215700118382145</v>
      </c>
      <c r="O27" s="184"/>
      <c r="P27" s="194">
        <f ca="1">+P24/$K$50</f>
        <v>7.8924883203735044E-2</v>
      </c>
      <c r="Q27" s="184"/>
      <c r="R27" s="194">
        <f ca="1">+R24/$K$50</f>
        <v>8.3960570960113445E-2</v>
      </c>
      <c r="S27" s="191"/>
      <c r="T27" s="197">
        <f ca="1">+T24/$K$50</f>
        <v>0.78504245534767003</v>
      </c>
    </row>
    <row r="28" spans="2:35">
      <c r="Q28" s="63"/>
      <c r="R28" s="63"/>
      <c r="S28" s="63"/>
    </row>
    <row r="29" spans="2:35">
      <c r="Q29" s="63"/>
      <c r="R29" s="63"/>
      <c r="S29" s="63"/>
    </row>
    <row r="30" spans="2:35">
      <c r="B30" s="353" t="s">
        <v>50</v>
      </c>
      <c r="C30" s="353"/>
      <c r="D30" s="353"/>
      <c r="E30" s="354"/>
      <c r="F30" s="365" t="s">
        <v>194</v>
      </c>
      <c r="G30" s="366"/>
      <c r="H30" s="366"/>
      <c r="I30" s="366"/>
      <c r="J30" s="366"/>
      <c r="K30" s="367"/>
      <c r="L30" s="365" t="s">
        <v>31</v>
      </c>
      <c r="M30" s="366"/>
      <c r="N30" s="367"/>
    </row>
    <row r="31" spans="2:35">
      <c r="B31" s="355"/>
      <c r="C31" s="355"/>
      <c r="D31" s="355"/>
      <c r="E31" s="356"/>
      <c r="F31" s="368"/>
      <c r="G31" s="369"/>
      <c r="H31" s="369"/>
      <c r="I31" s="369"/>
      <c r="J31" s="369"/>
      <c r="K31" s="370"/>
      <c r="L31" s="368"/>
      <c r="M31" s="369"/>
      <c r="N31" s="370"/>
    </row>
    <row r="32" spans="2:35" ht="90.75" thickBot="1">
      <c r="B32" s="200" t="str">
        <f t="shared" ref="B32:B48" si="9">+B6</f>
        <v>Modelos</v>
      </c>
      <c r="C32" s="201" t="s">
        <v>173</v>
      </c>
      <c r="D32" s="201" t="s">
        <v>70</v>
      </c>
      <c r="E32" s="201" t="s">
        <v>18</v>
      </c>
      <c r="F32" s="201" t="s">
        <v>191</v>
      </c>
      <c r="G32" s="201" t="s">
        <v>192</v>
      </c>
      <c r="H32" s="201" t="s">
        <v>193</v>
      </c>
      <c r="I32" s="201" t="s">
        <v>213</v>
      </c>
      <c r="J32" s="201" t="s">
        <v>211</v>
      </c>
      <c r="K32" s="201" t="s">
        <v>212</v>
      </c>
      <c r="L32" s="201" t="s">
        <v>5</v>
      </c>
      <c r="M32" s="201" t="s">
        <v>6</v>
      </c>
      <c r="N32" s="201" t="s">
        <v>7</v>
      </c>
      <c r="O32" s="160"/>
      <c r="P32" s="160"/>
      <c r="AE32" s="160"/>
      <c r="AF32" s="160"/>
    </row>
    <row r="33" spans="2:32" outlineLevel="1">
      <c r="B33" s="59" t="str">
        <f t="shared" si="9"/>
        <v>Departamento Modelo 1</v>
      </c>
      <c r="C33" s="35" t="str">
        <f>+C7</f>
        <v>T1</v>
      </c>
      <c r="D33" s="35">
        <f>+D7</f>
        <v>35</v>
      </c>
      <c r="E33" s="180">
        <f>+E7</f>
        <v>20</v>
      </c>
      <c r="F33" s="41">
        <f ca="1">+S7/(1-'3- INDIRECTOS Y COSTOS  ADM '!$H$30)</f>
        <v>261650924.63457739</v>
      </c>
      <c r="G33" s="103">
        <v>261648949.26373616</v>
      </c>
      <c r="H33" s="19">
        <f t="shared" ref="H33:H48" si="10">G33*$E7</f>
        <v>5232978985.2747231</v>
      </c>
      <c r="I33" s="66">
        <f ca="1">+'4-COSTOS DE TRANS Y FIDUCIA'!N8</f>
        <v>23649399.260947339</v>
      </c>
      <c r="J33" s="218">
        <f t="shared" ref="J33:J49" ca="1" si="11">+G33+I33</f>
        <v>285298348.52468348</v>
      </c>
      <c r="K33" s="19">
        <f t="shared" ref="K33:K48" ca="1" si="12">J33*E7</f>
        <v>5705966970.4936695</v>
      </c>
      <c r="L33" s="18">
        <f t="shared" ref="L33:L48" ca="1" si="13">+G33-S7</f>
        <v>39245663.32434538</v>
      </c>
      <c r="M33" s="19">
        <f t="shared" ref="M33:M48" ca="1" si="14">H33-T7</f>
        <v>784913266.48690701</v>
      </c>
      <c r="N33" s="20">
        <f t="shared" ref="N33:N48" ca="1" si="15">IFERROR(M33/H33,0)</f>
        <v>0.14999358275575042</v>
      </c>
      <c r="O33" s="170"/>
      <c r="P33" s="170"/>
      <c r="AE33" s="160"/>
      <c r="AF33" s="160"/>
    </row>
    <row r="34" spans="2:32" outlineLevel="1">
      <c r="B34" s="60" t="str">
        <f t="shared" si="9"/>
        <v>Departamento Modelo 2</v>
      </c>
      <c r="C34" s="35" t="str">
        <f t="shared" ref="C34:E48" si="16">+C8</f>
        <v>T2</v>
      </c>
      <c r="D34" s="35">
        <f t="shared" si="16"/>
        <v>45</v>
      </c>
      <c r="E34" s="180">
        <f t="shared" si="16"/>
        <v>20</v>
      </c>
      <c r="F34" s="41">
        <f ca="1">+S8/(1-'3- INDIRECTOS Y COSTOS  ADM '!$H$30)</f>
        <v>332568413.94225746</v>
      </c>
      <c r="G34" s="104">
        <v>332569248.70292723</v>
      </c>
      <c r="H34" s="19">
        <f t="shared" si="10"/>
        <v>6651384974.0585442</v>
      </c>
      <c r="I34" s="66">
        <f ca="1">+'4-COSTOS DE TRANS Y FIDUCIA'!N9</f>
        <v>26661181.441378102</v>
      </c>
      <c r="J34" s="217">
        <f t="shared" ca="1" si="11"/>
        <v>359230430.14430535</v>
      </c>
      <c r="K34" s="19">
        <f t="shared" ca="1" si="12"/>
        <v>7184608602.8861065</v>
      </c>
      <c r="L34" s="18">
        <f t="shared" ca="1" si="13"/>
        <v>49886096.852008402</v>
      </c>
      <c r="M34" s="19">
        <f t="shared" ca="1" si="14"/>
        <v>997721937.04016685</v>
      </c>
      <c r="N34" s="20">
        <f t="shared" ca="1" si="15"/>
        <v>0.15000213353030092</v>
      </c>
      <c r="O34" s="170"/>
      <c r="P34" s="170"/>
      <c r="AE34" s="160"/>
      <c r="AF34" s="160"/>
    </row>
    <row r="35" spans="2:32" outlineLevel="1">
      <c r="B35" s="60" t="str">
        <f t="shared" si="9"/>
        <v>Departamento Modelo 3</v>
      </c>
      <c r="C35" s="35" t="str">
        <f t="shared" si="16"/>
        <v>T3</v>
      </c>
      <c r="D35" s="35">
        <f t="shared" si="16"/>
        <v>50</v>
      </c>
      <c r="E35" s="180">
        <f t="shared" si="16"/>
        <v>10</v>
      </c>
      <c r="F35" s="41">
        <f ca="1">+S9/(1-'3- INDIRECTOS Y COSTOS  ADM '!$H$30)</f>
        <v>368027158.61474109</v>
      </c>
      <c r="G35" s="104">
        <v>368029398.60357821</v>
      </c>
      <c r="H35" s="19">
        <f t="shared" si="10"/>
        <v>3680293986.0357819</v>
      </c>
      <c r="I35" s="66">
        <f ca="1">+'4-COSTOS DE TRANS Y FIDUCIA'!N10</f>
        <v>28167072.539282389</v>
      </c>
      <c r="J35" s="217">
        <f t="shared" ca="1" si="11"/>
        <v>396196471.14286059</v>
      </c>
      <c r="K35" s="19">
        <f t="shared" ca="1" si="12"/>
        <v>3961964711.428606</v>
      </c>
      <c r="L35" s="18">
        <f t="shared" ca="1" si="13"/>
        <v>55206313.781048298</v>
      </c>
      <c r="M35" s="19">
        <f t="shared" ca="1" si="14"/>
        <v>552063137.81048298</v>
      </c>
      <c r="N35" s="20">
        <f t="shared" ca="1" si="15"/>
        <v>0.15000517347396375</v>
      </c>
      <c r="O35" s="170"/>
      <c r="P35" s="170"/>
      <c r="AE35" s="160"/>
      <c r="AF35" s="160"/>
    </row>
    <row r="36" spans="2:32" outlineLevel="1">
      <c r="B36" s="60">
        <f t="shared" si="9"/>
        <v>0</v>
      </c>
      <c r="C36" s="35">
        <f t="shared" si="16"/>
        <v>0</v>
      </c>
      <c r="D36" s="35">
        <f t="shared" si="16"/>
        <v>0</v>
      </c>
      <c r="E36" s="180">
        <f t="shared" si="16"/>
        <v>0</v>
      </c>
      <c r="F36" s="41">
        <f>+S10/(1-'3- INDIRECTOS Y COSTOS  ADM '!$H$30)</f>
        <v>0</v>
      </c>
      <c r="G36" s="104"/>
      <c r="H36" s="19">
        <f t="shared" si="10"/>
        <v>0</v>
      </c>
      <c r="I36" s="66">
        <f>+'4-COSTOS DE TRANS Y FIDUCIA'!N11</f>
        <v>0</v>
      </c>
      <c r="J36" s="217">
        <f t="shared" si="11"/>
        <v>0</v>
      </c>
      <c r="K36" s="19">
        <f t="shared" si="12"/>
        <v>0</v>
      </c>
      <c r="L36" s="18">
        <f t="shared" si="13"/>
        <v>0</v>
      </c>
      <c r="M36" s="19">
        <f t="shared" si="14"/>
        <v>0</v>
      </c>
      <c r="N36" s="20">
        <f t="shared" si="15"/>
        <v>0</v>
      </c>
      <c r="O36" s="170"/>
      <c r="P36" s="170"/>
      <c r="AE36" s="160"/>
      <c r="AF36" s="160"/>
    </row>
    <row r="37" spans="2:32" outlineLevel="1">
      <c r="B37" s="60">
        <f t="shared" si="9"/>
        <v>0</v>
      </c>
      <c r="C37" s="35">
        <f t="shared" si="16"/>
        <v>0</v>
      </c>
      <c r="D37" s="35">
        <f t="shared" si="16"/>
        <v>0</v>
      </c>
      <c r="E37" s="180">
        <f t="shared" si="16"/>
        <v>0</v>
      </c>
      <c r="F37" s="41">
        <f>+S11/(1-'3- INDIRECTOS Y COSTOS  ADM '!$H$30)</f>
        <v>0</v>
      </c>
      <c r="G37" s="104"/>
      <c r="H37" s="19">
        <f t="shared" si="10"/>
        <v>0</v>
      </c>
      <c r="I37" s="66">
        <f>+'4-COSTOS DE TRANS Y FIDUCIA'!N12</f>
        <v>0</v>
      </c>
      <c r="J37" s="217">
        <f t="shared" si="11"/>
        <v>0</v>
      </c>
      <c r="K37" s="19">
        <f t="shared" si="12"/>
        <v>0</v>
      </c>
      <c r="L37" s="18">
        <f t="shared" si="13"/>
        <v>0</v>
      </c>
      <c r="M37" s="19">
        <f t="shared" si="14"/>
        <v>0</v>
      </c>
      <c r="N37" s="20">
        <f t="shared" si="15"/>
        <v>0</v>
      </c>
      <c r="O37" s="170"/>
      <c r="P37" s="170"/>
      <c r="AE37" s="160"/>
      <c r="AF37" s="160"/>
    </row>
    <row r="38" spans="2:32" outlineLevel="1">
      <c r="B38" s="60">
        <f t="shared" si="9"/>
        <v>0</v>
      </c>
      <c r="C38" s="35">
        <f t="shared" si="16"/>
        <v>0</v>
      </c>
      <c r="D38" s="35">
        <f t="shared" si="16"/>
        <v>0</v>
      </c>
      <c r="E38" s="180">
        <f t="shared" si="16"/>
        <v>0</v>
      </c>
      <c r="F38" s="41">
        <f>+S12/(1-'3- INDIRECTOS Y COSTOS  ADM '!$H$30)</f>
        <v>0</v>
      </c>
      <c r="G38" s="104"/>
      <c r="H38" s="19">
        <f t="shared" si="10"/>
        <v>0</v>
      </c>
      <c r="I38" s="66">
        <f>+'4-COSTOS DE TRANS Y FIDUCIA'!N13</f>
        <v>0</v>
      </c>
      <c r="J38" s="217">
        <f t="shared" si="11"/>
        <v>0</v>
      </c>
      <c r="K38" s="19">
        <f t="shared" si="12"/>
        <v>0</v>
      </c>
      <c r="L38" s="18">
        <f t="shared" si="13"/>
        <v>0</v>
      </c>
      <c r="M38" s="19">
        <f t="shared" si="14"/>
        <v>0</v>
      </c>
      <c r="N38" s="20">
        <f t="shared" si="15"/>
        <v>0</v>
      </c>
      <c r="O38" s="170"/>
      <c r="P38" s="170"/>
      <c r="AE38" s="160"/>
      <c r="AF38" s="160"/>
    </row>
    <row r="39" spans="2:32" outlineLevel="1">
      <c r="B39" s="60">
        <f t="shared" si="9"/>
        <v>0</v>
      </c>
      <c r="C39" s="35">
        <f t="shared" si="16"/>
        <v>0</v>
      </c>
      <c r="D39" s="35">
        <f t="shared" si="16"/>
        <v>0</v>
      </c>
      <c r="E39" s="180">
        <f t="shared" si="16"/>
        <v>0</v>
      </c>
      <c r="F39" s="41">
        <f>+S13/(1-'3- INDIRECTOS Y COSTOS  ADM '!$H$30)</f>
        <v>0</v>
      </c>
      <c r="G39" s="104"/>
      <c r="H39" s="19">
        <f t="shared" si="10"/>
        <v>0</v>
      </c>
      <c r="I39" s="66">
        <f>+'4-COSTOS DE TRANS Y FIDUCIA'!N14</f>
        <v>0</v>
      </c>
      <c r="J39" s="217">
        <f t="shared" si="11"/>
        <v>0</v>
      </c>
      <c r="K39" s="19">
        <f t="shared" si="12"/>
        <v>0</v>
      </c>
      <c r="L39" s="18">
        <f t="shared" si="13"/>
        <v>0</v>
      </c>
      <c r="M39" s="19">
        <f t="shared" si="14"/>
        <v>0</v>
      </c>
      <c r="N39" s="20">
        <f t="shared" si="15"/>
        <v>0</v>
      </c>
      <c r="O39" s="170"/>
      <c r="P39" s="170"/>
      <c r="AE39" s="160"/>
      <c r="AF39" s="160"/>
    </row>
    <row r="40" spans="2:32" outlineLevel="1">
      <c r="B40" s="60">
        <f t="shared" si="9"/>
        <v>0</v>
      </c>
      <c r="C40" s="35">
        <f t="shared" si="16"/>
        <v>0</v>
      </c>
      <c r="D40" s="35">
        <f t="shared" si="16"/>
        <v>0</v>
      </c>
      <c r="E40" s="180">
        <f t="shared" si="16"/>
        <v>0</v>
      </c>
      <c r="F40" s="41">
        <f>+S14/(1-'3- INDIRECTOS Y COSTOS  ADM '!$H$30)</f>
        <v>0</v>
      </c>
      <c r="G40" s="104"/>
      <c r="H40" s="19">
        <f t="shared" si="10"/>
        <v>0</v>
      </c>
      <c r="I40" s="66">
        <f>+'4-COSTOS DE TRANS Y FIDUCIA'!N15</f>
        <v>0</v>
      </c>
      <c r="J40" s="217">
        <f t="shared" si="11"/>
        <v>0</v>
      </c>
      <c r="K40" s="19">
        <f t="shared" si="12"/>
        <v>0</v>
      </c>
      <c r="L40" s="18">
        <f t="shared" si="13"/>
        <v>0</v>
      </c>
      <c r="M40" s="19">
        <f t="shared" si="14"/>
        <v>0</v>
      </c>
      <c r="N40" s="20">
        <f t="shared" si="15"/>
        <v>0</v>
      </c>
      <c r="O40" s="170"/>
      <c r="P40" s="170"/>
      <c r="AE40" s="160"/>
      <c r="AF40" s="160"/>
    </row>
    <row r="41" spans="2:32" outlineLevel="1">
      <c r="B41" s="60">
        <f t="shared" si="9"/>
        <v>0</v>
      </c>
      <c r="C41" s="35">
        <f t="shared" si="16"/>
        <v>0</v>
      </c>
      <c r="D41" s="35">
        <f t="shared" si="16"/>
        <v>0</v>
      </c>
      <c r="E41" s="180">
        <f t="shared" si="16"/>
        <v>0</v>
      </c>
      <c r="F41" s="41">
        <f>+S15/(1-'3- INDIRECTOS Y COSTOS  ADM '!$H$30)</f>
        <v>0</v>
      </c>
      <c r="G41" s="104"/>
      <c r="H41" s="19">
        <f t="shared" si="10"/>
        <v>0</v>
      </c>
      <c r="I41" s="66">
        <f>+'4-COSTOS DE TRANS Y FIDUCIA'!N16</f>
        <v>0</v>
      </c>
      <c r="J41" s="217">
        <f t="shared" si="11"/>
        <v>0</v>
      </c>
      <c r="K41" s="19">
        <f t="shared" si="12"/>
        <v>0</v>
      </c>
      <c r="L41" s="18">
        <f t="shared" si="13"/>
        <v>0</v>
      </c>
      <c r="M41" s="19">
        <f t="shared" si="14"/>
        <v>0</v>
      </c>
      <c r="N41" s="20">
        <f t="shared" si="15"/>
        <v>0</v>
      </c>
      <c r="O41" s="170"/>
      <c r="P41" s="170"/>
      <c r="AE41" s="160"/>
      <c r="AF41" s="160"/>
    </row>
    <row r="42" spans="2:32" outlineLevel="1">
      <c r="B42" s="60">
        <f t="shared" si="9"/>
        <v>0</v>
      </c>
      <c r="C42" s="35">
        <f t="shared" si="16"/>
        <v>0</v>
      </c>
      <c r="D42" s="35">
        <f t="shared" si="16"/>
        <v>0</v>
      </c>
      <c r="E42" s="180">
        <f t="shared" si="16"/>
        <v>0</v>
      </c>
      <c r="F42" s="14">
        <f>+S16/(1-'3- INDIRECTOS Y COSTOS  ADM '!$H$30)</f>
        <v>0</v>
      </c>
      <c r="G42" s="104"/>
      <c r="H42" s="19">
        <f t="shared" si="10"/>
        <v>0</v>
      </c>
      <c r="I42" s="66">
        <f>+'4-COSTOS DE TRANS Y FIDUCIA'!N17</f>
        <v>0</v>
      </c>
      <c r="J42" s="217">
        <f t="shared" si="11"/>
        <v>0</v>
      </c>
      <c r="K42" s="19">
        <f t="shared" si="12"/>
        <v>0</v>
      </c>
      <c r="L42" s="18">
        <f t="shared" si="13"/>
        <v>0</v>
      </c>
      <c r="M42" s="19">
        <f t="shared" si="14"/>
        <v>0</v>
      </c>
      <c r="N42" s="20">
        <f t="shared" si="15"/>
        <v>0</v>
      </c>
      <c r="O42" s="170"/>
      <c r="P42" s="170"/>
      <c r="AE42" s="160"/>
      <c r="AF42" s="160"/>
    </row>
    <row r="43" spans="2:32" outlineLevel="1">
      <c r="B43" s="60">
        <f t="shared" si="9"/>
        <v>0</v>
      </c>
      <c r="C43" s="35">
        <f t="shared" si="16"/>
        <v>0</v>
      </c>
      <c r="D43" s="35">
        <f t="shared" si="16"/>
        <v>0</v>
      </c>
      <c r="E43" s="180">
        <f t="shared" si="16"/>
        <v>0</v>
      </c>
      <c r="F43" s="14">
        <f>+S17/(1-'3- INDIRECTOS Y COSTOS  ADM '!$H$30)</f>
        <v>0</v>
      </c>
      <c r="G43" s="104"/>
      <c r="H43" s="19">
        <f t="shared" si="10"/>
        <v>0</v>
      </c>
      <c r="I43" s="66">
        <f>+'4-COSTOS DE TRANS Y FIDUCIA'!N18</f>
        <v>0</v>
      </c>
      <c r="J43" s="217">
        <f t="shared" si="11"/>
        <v>0</v>
      </c>
      <c r="K43" s="19">
        <f t="shared" si="12"/>
        <v>0</v>
      </c>
      <c r="L43" s="18">
        <f t="shared" si="13"/>
        <v>0</v>
      </c>
      <c r="M43" s="19">
        <f t="shared" si="14"/>
        <v>0</v>
      </c>
      <c r="N43" s="20">
        <f t="shared" si="15"/>
        <v>0</v>
      </c>
      <c r="O43" s="170"/>
      <c r="P43" s="170"/>
      <c r="AE43" s="160"/>
      <c r="AF43" s="160"/>
    </row>
    <row r="44" spans="2:32" outlineLevel="1">
      <c r="B44" s="60">
        <f t="shared" si="9"/>
        <v>0</v>
      </c>
      <c r="C44" s="35">
        <f t="shared" si="16"/>
        <v>0</v>
      </c>
      <c r="D44" s="35">
        <f t="shared" si="16"/>
        <v>0</v>
      </c>
      <c r="E44" s="180">
        <f t="shared" si="16"/>
        <v>0</v>
      </c>
      <c r="F44" s="41">
        <f>+S18/(1-'3- INDIRECTOS Y COSTOS  ADM '!$H$30)</f>
        <v>0</v>
      </c>
      <c r="G44" s="104"/>
      <c r="H44" s="19">
        <f t="shared" si="10"/>
        <v>0</v>
      </c>
      <c r="I44" s="66">
        <f>+'4-COSTOS DE TRANS Y FIDUCIA'!N19</f>
        <v>0</v>
      </c>
      <c r="J44" s="217">
        <f t="shared" si="11"/>
        <v>0</v>
      </c>
      <c r="K44" s="19">
        <f t="shared" si="12"/>
        <v>0</v>
      </c>
      <c r="L44" s="18">
        <f t="shared" si="13"/>
        <v>0</v>
      </c>
      <c r="M44" s="19">
        <f t="shared" si="14"/>
        <v>0</v>
      </c>
      <c r="N44" s="20">
        <f t="shared" si="15"/>
        <v>0</v>
      </c>
      <c r="O44" s="170"/>
      <c r="P44" s="170"/>
      <c r="AE44" s="160"/>
      <c r="AF44" s="160"/>
    </row>
    <row r="45" spans="2:32" outlineLevel="1">
      <c r="B45" s="60">
        <f t="shared" si="9"/>
        <v>0</v>
      </c>
      <c r="C45" s="35">
        <f t="shared" si="16"/>
        <v>0</v>
      </c>
      <c r="D45" s="35">
        <f t="shared" si="16"/>
        <v>0</v>
      </c>
      <c r="E45" s="180">
        <f t="shared" si="16"/>
        <v>0</v>
      </c>
      <c r="F45" s="14">
        <f>+S19/(1-'3- INDIRECTOS Y COSTOS  ADM '!$H$30)</f>
        <v>0</v>
      </c>
      <c r="G45" s="104"/>
      <c r="H45" s="19">
        <f t="shared" si="10"/>
        <v>0</v>
      </c>
      <c r="I45" s="66">
        <f>+'4-COSTOS DE TRANS Y FIDUCIA'!N20</f>
        <v>0</v>
      </c>
      <c r="J45" s="217">
        <f t="shared" si="11"/>
        <v>0</v>
      </c>
      <c r="K45" s="19">
        <f t="shared" si="12"/>
        <v>0</v>
      </c>
      <c r="L45" s="18">
        <f t="shared" si="13"/>
        <v>0</v>
      </c>
      <c r="M45" s="19">
        <f t="shared" si="14"/>
        <v>0</v>
      </c>
      <c r="N45" s="20">
        <f t="shared" si="15"/>
        <v>0</v>
      </c>
      <c r="O45" s="170"/>
      <c r="P45" s="170"/>
      <c r="AE45" s="160"/>
      <c r="AF45" s="160"/>
    </row>
    <row r="46" spans="2:32" outlineLevel="1">
      <c r="B46" s="60">
        <f t="shared" si="9"/>
        <v>0</v>
      </c>
      <c r="C46" s="35">
        <f t="shared" si="16"/>
        <v>0</v>
      </c>
      <c r="D46" s="35">
        <f t="shared" si="16"/>
        <v>0</v>
      </c>
      <c r="E46" s="180">
        <f t="shared" si="16"/>
        <v>0</v>
      </c>
      <c r="F46" s="14">
        <f>+S20/(1-'3- INDIRECTOS Y COSTOS  ADM '!$H$30)</f>
        <v>0</v>
      </c>
      <c r="G46" s="104"/>
      <c r="H46" s="19">
        <f t="shared" si="10"/>
        <v>0</v>
      </c>
      <c r="I46" s="66">
        <f>+'4-COSTOS DE TRANS Y FIDUCIA'!N21</f>
        <v>0</v>
      </c>
      <c r="J46" s="217">
        <f t="shared" si="11"/>
        <v>0</v>
      </c>
      <c r="K46" s="19">
        <f t="shared" si="12"/>
        <v>0</v>
      </c>
      <c r="L46" s="18">
        <f t="shared" si="13"/>
        <v>0</v>
      </c>
      <c r="M46" s="19">
        <f t="shared" si="14"/>
        <v>0</v>
      </c>
      <c r="N46" s="20">
        <f t="shared" si="15"/>
        <v>0</v>
      </c>
      <c r="O46" s="170"/>
      <c r="P46" s="170"/>
      <c r="AE46" s="160"/>
      <c r="AF46" s="160"/>
    </row>
    <row r="47" spans="2:32" outlineLevel="1">
      <c r="B47" s="60">
        <f t="shared" si="9"/>
        <v>0</v>
      </c>
      <c r="C47" s="35">
        <f t="shared" si="16"/>
        <v>0</v>
      </c>
      <c r="D47" s="35">
        <f t="shared" si="16"/>
        <v>0</v>
      </c>
      <c r="E47" s="180">
        <f t="shared" si="16"/>
        <v>0</v>
      </c>
      <c r="F47" s="41">
        <f>+S21/(1-'3- INDIRECTOS Y COSTOS  ADM '!$H$30)</f>
        <v>0</v>
      </c>
      <c r="G47" s="104"/>
      <c r="H47" s="19">
        <f t="shared" si="10"/>
        <v>0</v>
      </c>
      <c r="I47" s="66">
        <f>+'4-COSTOS DE TRANS Y FIDUCIA'!N22</f>
        <v>0</v>
      </c>
      <c r="J47" s="217">
        <f t="shared" si="11"/>
        <v>0</v>
      </c>
      <c r="K47" s="19">
        <f t="shared" si="12"/>
        <v>0</v>
      </c>
      <c r="L47" s="18">
        <f t="shared" si="13"/>
        <v>0</v>
      </c>
      <c r="M47" s="19">
        <f t="shared" si="14"/>
        <v>0</v>
      </c>
      <c r="N47" s="20">
        <f t="shared" si="15"/>
        <v>0</v>
      </c>
      <c r="O47" s="170"/>
      <c r="P47" s="170"/>
      <c r="AE47" s="160"/>
      <c r="AF47" s="160"/>
    </row>
    <row r="48" spans="2:32" outlineLevel="1">
      <c r="B48" s="60">
        <f t="shared" si="9"/>
        <v>0</v>
      </c>
      <c r="C48" s="35">
        <f t="shared" si="16"/>
        <v>0</v>
      </c>
      <c r="D48" s="35">
        <f t="shared" si="16"/>
        <v>0</v>
      </c>
      <c r="E48" s="180">
        <f t="shared" si="16"/>
        <v>0</v>
      </c>
      <c r="F48" s="14">
        <f>+S22/(1-'3- INDIRECTOS Y COSTOS  ADM '!$H$30)</f>
        <v>0</v>
      </c>
      <c r="G48" s="104"/>
      <c r="H48" s="19">
        <f t="shared" si="10"/>
        <v>0</v>
      </c>
      <c r="I48" s="66">
        <f>+'4-COSTOS DE TRANS Y FIDUCIA'!N23</f>
        <v>0</v>
      </c>
      <c r="J48" s="217">
        <f t="shared" si="11"/>
        <v>0</v>
      </c>
      <c r="K48" s="19">
        <f t="shared" si="12"/>
        <v>0</v>
      </c>
      <c r="L48" s="18">
        <f t="shared" si="13"/>
        <v>0</v>
      </c>
      <c r="M48" s="19">
        <f t="shared" si="14"/>
        <v>0</v>
      </c>
      <c r="N48" s="20">
        <f t="shared" si="15"/>
        <v>0</v>
      </c>
      <c r="O48" s="170"/>
      <c r="P48" s="170"/>
      <c r="AE48" s="160"/>
      <c r="AF48" s="160"/>
    </row>
    <row r="49" spans="2:34" ht="15.75" outlineLevel="1" thickBot="1">
      <c r="B49" s="61"/>
      <c r="C49" s="36"/>
      <c r="D49" s="36"/>
      <c r="E49" s="53"/>
      <c r="F49" s="15"/>
      <c r="G49" s="105"/>
      <c r="H49" s="133"/>
      <c r="I49" s="66"/>
      <c r="J49" s="219">
        <f t="shared" si="11"/>
        <v>0</v>
      </c>
      <c r="K49" s="19"/>
      <c r="L49" s="21"/>
      <c r="M49" s="22"/>
      <c r="N49" s="32"/>
      <c r="O49" s="170"/>
      <c r="P49" s="170"/>
      <c r="AE49" s="160"/>
      <c r="AF49" s="160"/>
    </row>
    <row r="50" spans="2:34" ht="15.75" outlineLevel="1" thickBot="1">
      <c r="B50" s="360" t="s">
        <v>76</v>
      </c>
      <c r="C50" s="361"/>
      <c r="D50" s="361"/>
      <c r="E50" s="361"/>
      <c r="F50" s="188">
        <f ca="1">SUMPRODUCT(F33:F49,E7:E23)</f>
        <v>15564658357.684109</v>
      </c>
      <c r="G50" s="192"/>
      <c r="H50" s="188">
        <f>SUM(H33:H49)</f>
        <v>15564657945.369049</v>
      </c>
      <c r="I50" s="202">
        <f ca="1">SUMPRODUCT($I$33:$I$49,$E$7:$E$23)</f>
        <v>1287882339.4393327</v>
      </c>
      <c r="J50" s="192"/>
      <c r="K50" s="188">
        <f ca="1">SUM(K33:K49)</f>
        <v>16852540284.808382</v>
      </c>
      <c r="L50" s="191" t="s">
        <v>78</v>
      </c>
      <c r="M50" s="188">
        <f ca="1">SUM(M33:M49)</f>
        <v>2334698341.3375568</v>
      </c>
      <c r="N50" s="363">
        <f ca="1">+M50/H50</f>
        <v>0.14999997748310295</v>
      </c>
      <c r="O50" s="170"/>
      <c r="P50" s="170"/>
      <c r="AE50" s="160"/>
      <c r="AF50" s="160"/>
    </row>
    <row r="51" spans="2:34" ht="15.75" outlineLevel="1" thickBot="1">
      <c r="B51" s="362" t="s">
        <v>79</v>
      </c>
      <c r="C51" s="308"/>
      <c r="D51" s="308"/>
      <c r="E51" s="308"/>
      <c r="F51" s="266" t="s">
        <v>195</v>
      </c>
      <c r="G51" s="188">
        <f ca="1">+H50-F50</f>
        <v>-412.31505966186523</v>
      </c>
      <c r="H51" s="188">
        <f>+$H$50/$E$24</f>
        <v>311293158.907381</v>
      </c>
      <c r="I51" s="282">
        <f ca="1">+I50/K50</f>
        <v>7.6420665233495166E-2</v>
      </c>
      <c r="J51" s="192"/>
      <c r="K51" s="188">
        <f ca="1">+K50/E24</f>
        <v>337050805.69616765</v>
      </c>
      <c r="L51" s="191" t="s">
        <v>79</v>
      </c>
      <c r="M51" s="188">
        <f ca="1">+$M$50/$E$24</f>
        <v>46693966.826751135</v>
      </c>
      <c r="N51" s="364"/>
      <c r="O51" s="170"/>
      <c r="P51" s="170"/>
      <c r="AE51" s="160"/>
      <c r="AF51" s="160"/>
    </row>
    <row r="52" spans="2:34" outlineLevel="1">
      <c r="F52" s="3"/>
      <c r="H52" s="3"/>
      <c r="Q52" s="170"/>
      <c r="R52" s="170"/>
      <c r="AG52" s="160"/>
      <c r="AH52" s="160"/>
    </row>
    <row r="53" spans="2:34" outlineLevel="1">
      <c r="F53" s="3"/>
      <c r="N53" s="167"/>
      <c r="O53" s="169"/>
      <c r="P53" s="206"/>
      <c r="Q53" s="170"/>
      <c r="R53" s="170"/>
      <c r="AG53" s="160"/>
      <c r="AH53" s="160"/>
    </row>
    <row r="54" spans="2:34" ht="15.75" outlineLevel="1" thickBot="1">
      <c r="B54" s="37"/>
      <c r="J54" s="182"/>
      <c r="K54" s="182"/>
      <c r="L54" s="182"/>
      <c r="M54" s="182"/>
      <c r="Q54" s="182"/>
      <c r="R54" s="376"/>
      <c r="S54" s="376"/>
      <c r="T54" s="376"/>
      <c r="U54" s="376"/>
      <c r="W54" s="378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</row>
    <row r="55" spans="2:34" ht="19.5" outlineLevel="1" thickBot="1">
      <c r="B55" s="198" t="s">
        <v>210</v>
      </c>
      <c r="C55" s="203"/>
      <c r="D55" s="203"/>
      <c r="E55" s="203"/>
      <c r="F55" s="203"/>
      <c r="G55" s="203"/>
      <c r="H55" s="203"/>
      <c r="I55" s="199"/>
      <c r="J55" s="199"/>
      <c r="K55" s="199"/>
      <c r="L55" s="199"/>
      <c r="M55" s="199"/>
      <c r="N55" s="199"/>
      <c r="O55" s="181"/>
      <c r="P55" s="182"/>
      <c r="Q55" s="182"/>
      <c r="R55" s="376"/>
      <c r="S55" s="376"/>
      <c r="T55" s="376"/>
      <c r="U55" s="376"/>
      <c r="W55" s="378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</row>
    <row r="56" spans="2:34" ht="61.5" customHeight="1" outlineLevel="1">
      <c r="B56" s="204" t="s">
        <v>97</v>
      </c>
      <c r="C56" s="38"/>
      <c r="D56" s="205" t="s">
        <v>80</v>
      </c>
      <c r="E56" s="37"/>
      <c r="F56" s="37"/>
      <c r="G56" s="37"/>
      <c r="H56" s="37"/>
      <c r="I56" s="37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</row>
    <row r="57" spans="2:34" outlineLevel="1">
      <c r="B57" s="37" t="s">
        <v>14</v>
      </c>
      <c r="D57" s="39">
        <f>+H26</f>
        <v>3.7520901651022627E-2</v>
      </c>
      <c r="E57" s="37"/>
      <c r="F57" s="37"/>
      <c r="G57" s="37"/>
      <c r="H57" s="37"/>
      <c r="I57" s="37"/>
      <c r="J57" s="171"/>
      <c r="K57" s="172"/>
      <c r="L57" s="171"/>
      <c r="M57" s="171"/>
      <c r="N57" s="162"/>
      <c r="O57" s="171"/>
      <c r="P57" s="171"/>
      <c r="Q57" s="171"/>
      <c r="R57" s="171"/>
      <c r="S57" s="171"/>
      <c r="T57" s="162"/>
      <c r="U57" s="173"/>
      <c r="W57" s="162"/>
      <c r="X57" s="162"/>
      <c r="Y57" s="163"/>
      <c r="Z57" s="164"/>
      <c r="AA57" s="162"/>
      <c r="AB57" s="162"/>
      <c r="AC57" s="162"/>
      <c r="AD57" s="164"/>
      <c r="AE57" s="162"/>
      <c r="AF57" s="165"/>
      <c r="AG57" s="162"/>
      <c r="AH57" s="166"/>
    </row>
    <row r="58" spans="2:34" outlineLevel="1">
      <c r="B58" s="37" t="s">
        <v>82</v>
      </c>
      <c r="D58" s="39">
        <f>+J26</f>
        <v>7.6776502522212395E-2</v>
      </c>
      <c r="E58" s="37"/>
      <c r="F58" s="37"/>
      <c r="G58" s="37"/>
      <c r="H58" s="37"/>
      <c r="I58" s="37"/>
      <c r="J58" s="171"/>
      <c r="K58" s="172"/>
      <c r="L58" s="171"/>
      <c r="M58" s="171"/>
      <c r="N58" s="162"/>
      <c r="O58" s="171"/>
      <c r="P58" s="171"/>
      <c r="Q58" s="171"/>
      <c r="R58" s="171"/>
      <c r="S58" s="171"/>
      <c r="T58" s="162"/>
      <c r="U58" s="173"/>
      <c r="W58" s="162"/>
      <c r="X58" s="162"/>
      <c r="Y58" s="163"/>
      <c r="Z58" s="164"/>
      <c r="AA58" s="162"/>
      <c r="AB58" s="162"/>
      <c r="AC58" s="162"/>
      <c r="AD58" s="164"/>
      <c r="AE58" s="162"/>
      <c r="AF58" s="165"/>
      <c r="AG58" s="162"/>
      <c r="AH58" s="166"/>
    </row>
    <row r="59" spans="2:34" outlineLevel="1">
      <c r="B59" s="37" t="s">
        <v>83</v>
      </c>
      <c r="D59" s="39">
        <f>+L26</f>
        <v>0.5593393672050595</v>
      </c>
      <c r="E59" s="37"/>
      <c r="F59" s="37"/>
      <c r="G59" s="37"/>
      <c r="H59" s="37"/>
      <c r="I59" s="37"/>
      <c r="J59" s="171"/>
      <c r="K59" s="172"/>
      <c r="L59" s="171"/>
      <c r="M59" s="171"/>
      <c r="N59" s="162"/>
      <c r="O59" s="171"/>
      <c r="P59" s="171"/>
      <c r="Q59" s="171"/>
      <c r="R59" s="171"/>
      <c r="S59" s="171"/>
      <c r="T59" s="162"/>
      <c r="U59" s="173"/>
      <c r="W59" s="162"/>
      <c r="X59" s="162"/>
      <c r="Y59" s="163"/>
      <c r="Z59" s="164"/>
      <c r="AA59" s="162"/>
      <c r="AB59" s="162"/>
      <c r="AC59" s="162"/>
      <c r="AD59" s="164"/>
      <c r="AE59" s="162"/>
      <c r="AF59" s="165"/>
      <c r="AG59" s="162"/>
      <c r="AH59" s="166"/>
    </row>
    <row r="60" spans="2:34" outlineLevel="1">
      <c r="B60" s="37" t="s">
        <v>96</v>
      </c>
      <c r="D60" s="39">
        <f>+P26</f>
        <v>8.5455445171570971E-2</v>
      </c>
      <c r="E60" s="37"/>
      <c r="F60" s="37"/>
      <c r="G60" s="37"/>
      <c r="H60" s="37"/>
      <c r="I60" s="37"/>
      <c r="J60" s="171"/>
      <c r="K60" s="172"/>
      <c r="L60" s="171"/>
      <c r="M60" s="171"/>
      <c r="N60" s="162"/>
      <c r="O60" s="171"/>
      <c r="P60" s="171"/>
      <c r="Q60" s="171"/>
      <c r="R60" s="171"/>
      <c r="S60" s="171"/>
      <c r="T60" s="162"/>
      <c r="U60" s="173"/>
      <c r="W60" s="162"/>
      <c r="X60" s="162"/>
      <c r="Y60" s="163"/>
      <c r="Z60" s="164"/>
      <c r="AA60" s="162"/>
      <c r="AB60" s="162"/>
      <c r="AC60" s="162"/>
      <c r="AD60" s="164"/>
      <c r="AE60" s="162"/>
      <c r="AF60" s="165"/>
      <c r="AG60" s="162"/>
      <c r="AH60" s="166"/>
    </row>
    <row r="61" spans="2:34" outlineLevel="1">
      <c r="B61" s="37" t="s">
        <v>95</v>
      </c>
      <c r="C61" s="283"/>
      <c r="D61" s="39">
        <f ca="1">R26</f>
        <v>9.0907805967031491E-2</v>
      </c>
      <c r="E61" s="37"/>
      <c r="F61" s="37"/>
      <c r="G61" s="37"/>
      <c r="H61" s="37"/>
      <c r="I61" s="37"/>
      <c r="J61" s="171"/>
      <c r="K61" s="172"/>
      <c r="L61" s="171"/>
      <c r="M61" s="171"/>
      <c r="N61" s="162"/>
      <c r="O61" s="171"/>
      <c r="P61" s="171"/>
      <c r="Q61" s="171"/>
      <c r="R61" s="171"/>
      <c r="S61" s="171"/>
      <c r="T61" s="162"/>
      <c r="U61" s="173"/>
      <c r="W61" s="162"/>
      <c r="X61" s="162"/>
      <c r="Y61" s="163"/>
      <c r="Z61" s="164"/>
      <c r="AA61" s="162"/>
      <c r="AB61" s="162"/>
      <c r="AC61" s="162"/>
      <c r="AD61" s="164"/>
      <c r="AE61" s="162"/>
      <c r="AF61" s="165"/>
      <c r="AG61" s="162"/>
      <c r="AH61" s="166"/>
    </row>
    <row r="62" spans="2:34" ht="21.75" customHeight="1" outlineLevel="1">
      <c r="B62" s="37" t="s">
        <v>167</v>
      </c>
      <c r="C62" s="283"/>
      <c r="D62" s="39">
        <f ca="1">+N50</f>
        <v>0.14999997748310295</v>
      </c>
      <c r="E62" s="37"/>
      <c r="F62" s="37"/>
      <c r="G62" s="37"/>
      <c r="H62" s="37"/>
      <c r="I62" s="37"/>
      <c r="J62" s="171"/>
      <c r="K62" s="172"/>
      <c r="L62" s="171"/>
      <c r="M62" s="171"/>
      <c r="N62" s="162"/>
      <c r="O62" s="171"/>
      <c r="P62" s="171"/>
      <c r="Q62" s="171"/>
      <c r="R62" s="171"/>
      <c r="S62" s="171"/>
      <c r="T62" s="162"/>
      <c r="U62" s="173"/>
      <c r="W62" s="162"/>
      <c r="X62" s="162"/>
      <c r="Y62" s="163"/>
      <c r="Z62" s="164"/>
      <c r="AA62" s="162"/>
      <c r="AB62" s="162"/>
      <c r="AC62" s="162"/>
      <c r="AD62" s="164"/>
      <c r="AE62" s="162"/>
      <c r="AF62" s="165"/>
      <c r="AG62" s="162"/>
      <c r="AH62" s="166"/>
    </row>
    <row r="63" spans="2:34" outlineLevel="1">
      <c r="D63" s="37"/>
      <c r="E63" s="37"/>
      <c r="F63" s="37"/>
      <c r="G63" s="37"/>
      <c r="H63" s="37"/>
      <c r="I63" s="37"/>
      <c r="J63" s="171"/>
      <c r="K63" s="172"/>
      <c r="L63" s="171"/>
      <c r="M63" s="171"/>
      <c r="N63" s="162"/>
      <c r="O63" s="171"/>
      <c r="P63" s="171"/>
      <c r="Q63" s="171"/>
      <c r="R63" s="171"/>
      <c r="S63" s="171"/>
      <c r="T63" s="162"/>
      <c r="U63" s="173"/>
      <c r="W63" s="162"/>
      <c r="X63" s="162"/>
      <c r="Y63" s="163"/>
      <c r="Z63" s="164"/>
      <c r="AA63" s="162"/>
      <c r="AB63" s="162"/>
      <c r="AC63" s="162"/>
      <c r="AD63" s="164"/>
      <c r="AE63" s="162"/>
      <c r="AF63" s="165"/>
      <c r="AG63" s="162"/>
      <c r="AH63" s="166"/>
    </row>
    <row r="64" spans="2:34" outlineLevel="1">
      <c r="D64" s="37"/>
      <c r="E64" s="37"/>
      <c r="F64" s="37"/>
      <c r="G64" s="37"/>
      <c r="H64" s="37"/>
      <c r="I64" s="37"/>
      <c r="J64" s="171"/>
      <c r="K64" s="172"/>
      <c r="L64" s="171"/>
      <c r="M64" s="171"/>
      <c r="N64" s="162"/>
      <c r="O64" s="171"/>
      <c r="P64" s="171"/>
      <c r="Q64" s="171"/>
      <c r="R64" s="171"/>
      <c r="S64" s="171"/>
      <c r="T64" s="162"/>
      <c r="U64" s="173"/>
      <c r="W64" s="162"/>
      <c r="X64" s="162"/>
      <c r="Y64" s="163"/>
      <c r="Z64" s="164"/>
      <c r="AA64" s="162"/>
      <c r="AB64" s="162"/>
      <c r="AC64" s="162"/>
      <c r="AD64" s="164"/>
      <c r="AE64" s="162"/>
      <c r="AF64" s="165"/>
      <c r="AG64" s="162"/>
      <c r="AH64" s="166"/>
    </row>
    <row r="65" spans="2:37" outlineLevel="1">
      <c r="B65" s="37"/>
      <c r="C65" s="40"/>
      <c r="D65" s="37"/>
      <c r="E65" s="37"/>
      <c r="F65" s="37"/>
      <c r="G65" s="37"/>
      <c r="H65" s="37"/>
      <c r="I65" s="37"/>
      <c r="J65" s="171"/>
      <c r="K65" s="172"/>
      <c r="L65" s="171"/>
      <c r="M65" s="171"/>
      <c r="N65" s="162"/>
      <c r="O65" s="171"/>
      <c r="P65" s="171"/>
      <c r="Q65" s="171"/>
      <c r="R65" s="171"/>
      <c r="S65" s="171"/>
      <c r="T65" s="162"/>
      <c r="U65" s="173"/>
      <c r="W65" s="162"/>
      <c r="X65" s="162"/>
      <c r="Y65" s="163"/>
      <c r="Z65" s="164"/>
      <c r="AA65" s="162"/>
      <c r="AB65" s="162"/>
      <c r="AC65" s="162"/>
      <c r="AD65" s="164"/>
      <c r="AE65" s="162"/>
      <c r="AF65" s="165"/>
      <c r="AG65" s="162"/>
      <c r="AH65" s="166"/>
    </row>
    <row r="66" spans="2:37" outlineLevel="1">
      <c r="B66" s="37"/>
      <c r="C66" s="37"/>
      <c r="D66" s="37"/>
      <c r="E66" s="37"/>
      <c r="F66" s="37"/>
      <c r="G66" s="37"/>
      <c r="H66" s="37"/>
      <c r="I66" s="37"/>
      <c r="J66" s="171"/>
      <c r="K66" s="172"/>
      <c r="L66" s="171"/>
      <c r="M66" s="171"/>
      <c r="N66" s="162"/>
      <c r="O66" s="171"/>
      <c r="P66" s="171"/>
      <c r="Q66" s="171"/>
      <c r="R66" s="171"/>
      <c r="S66" s="171"/>
      <c r="T66" s="162"/>
      <c r="U66" s="173"/>
      <c r="W66" s="162"/>
      <c r="X66" s="162"/>
      <c r="Y66" s="163"/>
      <c r="Z66" s="164"/>
      <c r="AA66" s="162"/>
      <c r="AB66" s="162"/>
      <c r="AC66" s="162"/>
      <c r="AD66" s="164"/>
      <c r="AE66" s="162"/>
      <c r="AF66" s="165"/>
      <c r="AG66" s="162"/>
      <c r="AH66" s="166"/>
    </row>
    <row r="67" spans="2:37" outlineLevel="1">
      <c r="B67" s="37"/>
      <c r="C67" s="37"/>
      <c r="D67" s="37"/>
      <c r="E67" s="37"/>
      <c r="F67" s="37"/>
      <c r="G67" s="37"/>
      <c r="H67" s="37"/>
      <c r="I67" s="37"/>
      <c r="J67" s="171"/>
      <c r="K67" s="172"/>
      <c r="L67" s="171"/>
      <c r="M67" s="171"/>
      <c r="N67" s="162"/>
      <c r="O67" s="171"/>
      <c r="P67" s="171"/>
      <c r="Q67" s="171"/>
      <c r="R67" s="171"/>
      <c r="S67" s="171"/>
      <c r="T67" s="162"/>
      <c r="U67" s="173"/>
      <c r="W67" s="162"/>
      <c r="X67" s="162"/>
      <c r="Y67" s="163"/>
      <c r="Z67" s="164"/>
      <c r="AA67" s="162"/>
      <c r="AB67" s="162"/>
      <c r="AC67" s="162"/>
      <c r="AD67" s="164"/>
      <c r="AE67" s="162"/>
      <c r="AF67" s="165"/>
      <c r="AG67" s="162"/>
      <c r="AH67" s="166"/>
    </row>
    <row r="68" spans="2:37" outlineLevel="1">
      <c r="B68" s="37"/>
      <c r="C68" s="37"/>
      <c r="D68" s="37"/>
      <c r="E68" s="37"/>
      <c r="F68" s="37"/>
      <c r="G68" s="37"/>
      <c r="H68" s="37"/>
      <c r="I68" s="37"/>
      <c r="J68" s="171"/>
      <c r="K68" s="172"/>
      <c r="L68" s="171"/>
      <c r="M68" s="171"/>
      <c r="N68" s="162"/>
      <c r="O68" s="171"/>
      <c r="P68" s="171"/>
      <c r="Q68" s="171"/>
      <c r="R68" s="171"/>
      <c r="S68" s="171"/>
      <c r="T68" s="162"/>
      <c r="U68" s="173"/>
      <c r="W68" s="162"/>
      <c r="X68" s="162"/>
      <c r="Y68" s="163"/>
      <c r="Z68" s="164"/>
      <c r="AA68" s="162"/>
      <c r="AB68" s="162"/>
      <c r="AC68" s="162"/>
      <c r="AD68" s="164"/>
      <c r="AE68" s="162"/>
      <c r="AF68" s="165"/>
      <c r="AG68" s="162"/>
      <c r="AH68" s="166"/>
    </row>
    <row r="69" spans="2:37" outlineLevel="1">
      <c r="B69" s="37"/>
      <c r="C69" s="37"/>
      <c r="D69" s="37"/>
      <c r="E69" s="37"/>
      <c r="F69" s="37"/>
      <c r="G69" s="37"/>
      <c r="H69" s="37"/>
      <c r="I69" s="37"/>
      <c r="J69" s="171"/>
      <c r="K69" s="172"/>
      <c r="L69" s="171"/>
      <c r="M69" s="171"/>
      <c r="N69" s="162"/>
      <c r="O69" s="171"/>
      <c r="P69" s="171"/>
      <c r="Q69" s="171"/>
      <c r="R69" s="171"/>
      <c r="S69" s="171"/>
      <c r="T69" s="162"/>
      <c r="U69" s="173"/>
      <c r="W69" s="162"/>
      <c r="X69" s="162"/>
      <c r="Y69" s="163"/>
      <c r="Z69" s="162"/>
      <c r="AA69" s="162"/>
      <c r="AB69" s="162"/>
      <c r="AC69" s="162"/>
      <c r="AD69" s="164"/>
      <c r="AE69" s="162"/>
      <c r="AF69" s="165"/>
      <c r="AG69" s="162"/>
      <c r="AH69" s="166"/>
    </row>
    <row r="70" spans="2:37" outlineLevel="1">
      <c r="B70" s="37"/>
      <c r="C70" s="37"/>
      <c r="D70" s="37"/>
      <c r="E70" s="37"/>
      <c r="F70" s="37"/>
      <c r="G70" s="37"/>
      <c r="H70" s="37"/>
      <c r="I70" s="37"/>
      <c r="J70" s="171"/>
      <c r="K70" s="172"/>
      <c r="L70" s="171"/>
      <c r="M70" s="171"/>
      <c r="N70" s="162"/>
      <c r="O70" s="171"/>
      <c r="P70" s="171"/>
      <c r="Q70" s="171"/>
      <c r="R70" s="171"/>
      <c r="S70" s="171"/>
      <c r="T70" s="162"/>
      <c r="U70" s="173"/>
      <c r="W70" s="162"/>
      <c r="X70" s="162"/>
      <c r="Y70" s="163"/>
      <c r="Z70" s="162"/>
      <c r="AA70" s="162"/>
      <c r="AB70" s="162"/>
      <c r="AC70" s="162"/>
      <c r="AD70" s="164"/>
      <c r="AE70" s="162"/>
      <c r="AF70" s="165"/>
      <c r="AG70" s="162"/>
      <c r="AH70" s="166"/>
    </row>
    <row r="71" spans="2:37" ht="15.75" outlineLevel="1" thickBot="1">
      <c r="B71" s="37"/>
      <c r="C71" s="37"/>
      <c r="D71" s="37"/>
      <c r="E71" s="37"/>
      <c r="F71" s="37"/>
      <c r="G71" s="37"/>
      <c r="H71" s="37"/>
      <c r="I71" s="37"/>
      <c r="J71" s="171"/>
      <c r="K71" s="172"/>
      <c r="L71" s="171"/>
      <c r="M71" s="171"/>
      <c r="N71" s="162"/>
      <c r="O71" s="171"/>
      <c r="P71" s="171"/>
      <c r="Q71" s="171"/>
      <c r="R71" s="171"/>
      <c r="S71" s="171"/>
      <c r="T71" s="162"/>
      <c r="U71" s="173"/>
      <c r="W71" s="162"/>
      <c r="X71" s="162"/>
      <c r="Y71" s="163"/>
      <c r="Z71" s="162"/>
      <c r="AA71" s="162"/>
      <c r="AB71" s="162"/>
      <c r="AC71" s="162"/>
      <c r="AD71" s="164"/>
      <c r="AE71" s="162"/>
      <c r="AF71" s="165"/>
      <c r="AG71" s="162"/>
      <c r="AH71" s="166"/>
    </row>
    <row r="72" spans="2:37" ht="19.5" outlineLevel="1" thickBot="1">
      <c r="B72" s="198" t="s">
        <v>209</v>
      </c>
      <c r="C72" s="203"/>
      <c r="D72" s="203"/>
      <c r="E72" s="203"/>
      <c r="F72" s="203"/>
      <c r="G72" s="203"/>
      <c r="H72" s="203"/>
      <c r="I72" s="199"/>
      <c r="J72" s="199"/>
      <c r="K72" s="199"/>
      <c r="L72" s="199"/>
      <c r="M72" s="199"/>
      <c r="N72" s="199"/>
      <c r="O72" s="171"/>
      <c r="P72" s="171"/>
      <c r="Q72" s="171"/>
      <c r="R72" s="171"/>
      <c r="S72" s="171"/>
      <c r="T72" s="162"/>
      <c r="U72" s="173"/>
      <c r="W72" s="162"/>
      <c r="X72" s="162"/>
      <c r="Y72" s="163"/>
      <c r="Z72" s="162"/>
      <c r="AA72" s="162"/>
      <c r="AB72" s="162"/>
      <c r="AC72" s="162"/>
      <c r="AD72" s="164"/>
      <c r="AE72" s="162"/>
      <c r="AF72" s="165"/>
      <c r="AG72" s="162"/>
      <c r="AH72" s="166"/>
    </row>
    <row r="73" spans="2:37" outlineLevel="1">
      <c r="B73" s="204" t="s">
        <v>97</v>
      </c>
      <c r="C73" s="38"/>
      <c r="D73" s="205" t="s">
        <v>80</v>
      </c>
      <c r="E73" s="37"/>
      <c r="F73" s="37"/>
      <c r="G73" s="37"/>
      <c r="H73" s="37"/>
      <c r="I73" s="37"/>
      <c r="J73" s="171"/>
      <c r="K73" s="172"/>
      <c r="L73" s="171"/>
      <c r="M73" s="171"/>
      <c r="N73" s="162"/>
      <c r="O73" s="171"/>
      <c r="P73" s="171"/>
      <c r="Q73" s="171"/>
      <c r="R73" s="171"/>
      <c r="S73" s="171"/>
      <c r="T73" s="162"/>
      <c r="U73" s="173"/>
      <c r="W73" s="162"/>
      <c r="X73" s="162"/>
      <c r="Y73" s="163"/>
      <c r="Z73" s="164"/>
      <c r="AA73" s="164"/>
      <c r="AB73" s="162"/>
      <c r="AC73" s="162"/>
      <c r="AD73" s="164"/>
      <c r="AE73" s="160"/>
      <c r="AF73" s="165"/>
      <c r="AG73" s="162"/>
      <c r="AH73" s="166"/>
    </row>
    <row r="74" spans="2:37">
      <c r="B74" s="37" t="s">
        <v>14</v>
      </c>
      <c r="D74" s="39">
        <f ca="1">+H27</f>
        <v>3.4653529386690932E-2</v>
      </c>
      <c r="E74" s="37"/>
      <c r="F74" s="37"/>
      <c r="G74" s="37"/>
      <c r="H74" s="37"/>
      <c r="I74" s="37"/>
      <c r="J74" s="174"/>
      <c r="K74" s="175"/>
      <c r="L74" s="169"/>
      <c r="M74" s="169"/>
      <c r="N74" s="169"/>
      <c r="O74" s="169"/>
      <c r="P74" s="169"/>
      <c r="Q74" s="169"/>
      <c r="R74" s="169"/>
      <c r="S74" s="169"/>
      <c r="T74" s="167"/>
      <c r="U74" s="169"/>
      <c r="W74" s="377"/>
      <c r="X74" s="377"/>
      <c r="Y74" s="167"/>
      <c r="Z74" s="167"/>
      <c r="AA74" s="168"/>
      <c r="AB74" s="169"/>
      <c r="AC74" s="169"/>
      <c r="AD74" s="167"/>
      <c r="AE74" s="169"/>
      <c r="AF74" s="167"/>
      <c r="AG74" s="169"/>
      <c r="AH74" s="375"/>
      <c r="AI74" s="37"/>
      <c r="AJ74" s="37"/>
      <c r="AK74" s="37"/>
    </row>
    <row r="75" spans="2:37">
      <c r="B75" s="37" t="s">
        <v>82</v>
      </c>
      <c r="D75" s="39">
        <f ca="1">+J27</f>
        <v>7.0909191125163806E-2</v>
      </c>
      <c r="E75" s="37"/>
      <c r="F75" s="37"/>
      <c r="G75" s="37"/>
      <c r="H75" s="37"/>
      <c r="I75" s="37"/>
      <c r="J75" s="174"/>
      <c r="K75" s="176"/>
      <c r="L75" s="174"/>
      <c r="M75" s="176"/>
      <c r="N75" s="174"/>
      <c r="O75" s="176"/>
      <c r="P75" s="174"/>
      <c r="Q75" s="176"/>
      <c r="R75" s="174"/>
      <c r="S75" s="176"/>
      <c r="T75" s="167"/>
      <c r="U75" s="169"/>
      <c r="W75" s="377"/>
      <c r="X75" s="377"/>
      <c r="Y75" s="167"/>
      <c r="Z75" s="167"/>
      <c r="AA75" s="168"/>
      <c r="AB75" s="168"/>
      <c r="AC75" s="167"/>
      <c r="AD75" s="167"/>
      <c r="AE75" s="169"/>
      <c r="AF75" s="167"/>
      <c r="AG75" s="169"/>
      <c r="AH75" s="375"/>
      <c r="AI75" s="37"/>
      <c r="AJ75" s="37"/>
      <c r="AK75" s="37"/>
    </row>
    <row r="76" spans="2:37">
      <c r="B76" s="37" t="s">
        <v>83</v>
      </c>
      <c r="D76" s="39">
        <f ca="1">+L27</f>
        <v>0.51659428067196667</v>
      </c>
      <c r="E76" s="37"/>
      <c r="F76" s="37"/>
      <c r="G76" s="37"/>
      <c r="H76" s="37"/>
      <c r="J76" s="160"/>
      <c r="K76" s="160"/>
      <c r="L76" s="160"/>
      <c r="M76" s="160"/>
      <c r="N76" s="160"/>
      <c r="O76" s="160"/>
      <c r="P76" s="160"/>
      <c r="Q76" s="160"/>
      <c r="R76" s="162"/>
      <c r="S76" s="42"/>
      <c r="T76" s="160"/>
      <c r="U76" s="160"/>
      <c r="W76" s="177"/>
      <c r="X76" s="168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37"/>
      <c r="AJ76" s="37"/>
      <c r="AK76" s="37"/>
    </row>
    <row r="77" spans="2:37">
      <c r="B77" s="37" t="s">
        <v>96</v>
      </c>
      <c r="D77" s="39">
        <f ca="1">+P27</f>
        <v>7.8924883203735044E-2</v>
      </c>
      <c r="E77" s="37"/>
      <c r="F77" s="37"/>
      <c r="G77" s="37"/>
      <c r="H77" s="37"/>
    </row>
    <row r="78" spans="2:37">
      <c r="B78" s="37" t="s">
        <v>95</v>
      </c>
      <c r="D78" s="39">
        <f ca="1">R27</f>
        <v>8.3960570960113445E-2</v>
      </c>
      <c r="E78" s="37"/>
      <c r="F78" s="37"/>
      <c r="G78" s="37"/>
      <c r="H78" s="37"/>
    </row>
    <row r="79" spans="2:37">
      <c r="B79" s="37" t="s">
        <v>167</v>
      </c>
      <c r="D79" s="39">
        <f ca="1">+M50/$K$50</f>
        <v>0.13853687941883494</v>
      </c>
      <c r="E79" s="37"/>
      <c r="F79" s="37"/>
      <c r="G79" s="37"/>
      <c r="H79" s="37"/>
    </row>
    <row r="80" spans="2:37">
      <c r="B80" s="285" t="s">
        <v>208</v>
      </c>
      <c r="D80" s="284">
        <f ca="1">+I51</f>
        <v>7.6420665233495166E-2</v>
      </c>
      <c r="E80" s="37"/>
      <c r="F80" s="37"/>
      <c r="G80" s="37"/>
      <c r="H80" s="37"/>
    </row>
    <row r="81" spans="2:8">
      <c r="D81" s="37"/>
      <c r="E81" s="37"/>
      <c r="F81" s="37"/>
      <c r="G81" s="37"/>
      <c r="H81" s="37"/>
    </row>
    <row r="82" spans="2:8">
      <c r="B82" s="37"/>
      <c r="C82" s="40"/>
      <c r="D82" s="37"/>
      <c r="E82" s="37"/>
      <c r="F82" s="37"/>
      <c r="G82" s="37"/>
      <c r="H82" s="37"/>
    </row>
  </sheetData>
  <sheetProtection algorithmName="SHA-512" hashValue="NBSph/0Vk/GOdjHAXE8VpFy2EvHu4zSKMaFxgXASOtr4dqHo8hp4GBu8TpLjaWKJf5VxbyflPnqSsUeW3sIHBA==" saltValue="rM+U+bGMvPDG7/XevWDOPg==" spinCount="100000" sheet="1" objects="1" scenarios="1"/>
  <mergeCells count="23">
    <mergeCell ref="B4:T4"/>
    <mergeCell ref="F30:K31"/>
    <mergeCell ref="AH74:AH75"/>
    <mergeCell ref="T54:U55"/>
    <mergeCell ref="AF54:AH55"/>
    <mergeCell ref="R54:S55"/>
    <mergeCell ref="X54:AE55"/>
    <mergeCell ref="W75:X75"/>
    <mergeCell ref="B5:E5"/>
    <mergeCell ref="W54:W55"/>
    <mergeCell ref="W74:X74"/>
    <mergeCell ref="Q5:R5"/>
    <mergeCell ref="I5:J5"/>
    <mergeCell ref="O5:P5"/>
    <mergeCell ref="S5:T5"/>
    <mergeCell ref="K5:L5"/>
    <mergeCell ref="B30:E31"/>
    <mergeCell ref="F5:H5"/>
    <mergeCell ref="B50:E50"/>
    <mergeCell ref="B51:E51"/>
    <mergeCell ref="N50:N51"/>
    <mergeCell ref="L30:N31"/>
    <mergeCell ref="M5:N5"/>
  </mergeCells>
  <pageMargins left="0.7" right="0.7" top="0.75" bottom="0.75" header="0.3" footer="0.3"/>
  <pageSetup paperSize="9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1- DATOS DEL PROYECTO</vt:lpstr>
      <vt:lpstr>2- INFRAESTRUCTURA</vt:lpstr>
      <vt:lpstr>3- INDIRECTOS Y COSTOS  ADM </vt:lpstr>
      <vt:lpstr>4-COSTOS DE TRANS Y FIDUCIA</vt:lpstr>
      <vt:lpstr>5- COSTO FINANCIERO AFD</vt:lpstr>
      <vt:lpstr>6-CUADRO RESUMEN </vt:lpstr>
      <vt:lpstr>'1- DATOS DEL PROYECTO'!Área_de_impresión</vt:lpstr>
      <vt:lpstr>'2- INFRAESTRUCTURA'!Área_de_impresión</vt:lpstr>
      <vt:lpstr>'3- INDIRECTOS Y COSTOS  ADM '!Área_de_impresión</vt:lpstr>
      <vt:lpstr>'5- COSTO FINANCIERO AFD'!Área_de_impresión</vt:lpstr>
      <vt:lpstr>'6-CUADRO RESUMEN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Carlos Muñoz</cp:lastModifiedBy>
  <cp:lastPrinted>2023-12-01T14:59:27Z</cp:lastPrinted>
  <dcterms:created xsi:type="dcterms:W3CDTF">2023-08-21T20:49:29Z</dcterms:created>
  <dcterms:modified xsi:type="dcterms:W3CDTF">2024-03-19T01:26:02Z</dcterms:modified>
</cp:coreProperties>
</file>